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autoCompressPictures="0"/>
  <mc:AlternateContent xmlns:mc="http://schemas.openxmlformats.org/markup-compatibility/2006">
    <mc:Choice Requires="x15">
      <x15ac:absPath xmlns:x15ac="http://schemas.microsoft.com/office/spreadsheetml/2010/11/ac" url="C:\Users\stins\Oscilla Power Dropbox\DoE_Projects\1418-Hawaii\Reporting\Deliverable10-LCOE\"/>
    </mc:Choice>
  </mc:AlternateContent>
  <xr:revisionPtr revIDLastSave="0" documentId="13_ncr:1_{14E92D44-7E0F-48F9-B81F-C43869E3050B}" xr6:coauthVersionLast="45" xr6:coauthVersionMax="45" xr10:uidLastSave="{00000000-0000-0000-0000-000000000000}"/>
  <bookViews>
    <workbookView xWindow="28680" yWindow="-120" windowWidth="29040" windowHeight="15840" xr2:uid="{00000000-000D-0000-FFFF-FFFF00000000}"/>
  </bookViews>
  <sheets>
    <sheet name="Metadata" sheetId="5" r:id="rId1"/>
    <sheet name="Characteristics" sheetId="8" r:id="rId2"/>
    <sheet name="Data" sheetId="1" r:id="rId3"/>
    <sheet name="CEC Resource and Power" sheetId="6" r:id="rId4"/>
    <sheet name="WEC Resource and Power" sheetId="7" r:id="rId5"/>
    <sheet name="Field Values" sheetId="3" r:id="rId6"/>
    <sheet name="About" sheetId="4" r:id="rId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7" i="1" l="1"/>
  <c r="M7" i="1"/>
  <c r="E7" i="1"/>
  <c r="I7" i="1"/>
  <c r="N7" i="1"/>
  <c r="O6" i="1"/>
  <c r="N6" i="1"/>
  <c r="M6" i="1"/>
  <c r="R7" i="8"/>
  <c r="E6" i="1"/>
  <c r="I6" i="1"/>
  <c r="S7" i="8"/>
  <c r="AC37" i="7"/>
  <c r="AD37" i="7"/>
  <c r="AE37" i="7"/>
  <c r="AA39" i="7"/>
  <c r="AA40" i="7"/>
  <c r="AA41" i="7"/>
  <c r="AA42" i="7"/>
  <c r="AA43" i="7"/>
  <c r="AA44" i="7"/>
  <c r="AA45" i="7"/>
  <c r="AA46" i="7"/>
  <c r="AA47" i="7"/>
  <c r="AA48" i="7"/>
  <c r="AA49" i="7"/>
  <c r="AA50" i="7"/>
  <c r="AA51" i="7"/>
  <c r="AA52" i="7"/>
  <c r="AA53" i="7"/>
  <c r="AA54" i="7"/>
  <c r="AA55" i="7"/>
  <c r="AA56" i="7"/>
  <c r="AA57" i="7"/>
  <c r="AC11" i="7"/>
  <c r="AD11" i="7"/>
  <c r="AE11" i="7"/>
  <c r="AA13" i="7"/>
  <c r="AA14" i="7"/>
  <c r="AA15" i="7"/>
  <c r="AA16" i="7"/>
  <c r="AA17" i="7"/>
  <c r="AA18" i="7"/>
  <c r="AA19" i="7"/>
  <c r="AA20" i="7"/>
  <c r="AA21" i="7"/>
  <c r="AA22" i="7"/>
  <c r="AA23" i="7"/>
  <c r="AA24" i="7"/>
  <c r="AA25" i="7"/>
  <c r="AA26" i="7"/>
  <c r="AA27" i="7"/>
  <c r="AA28" i="7"/>
  <c r="AA29" i="7"/>
  <c r="AA30" i="7"/>
  <c r="AA31" i="7"/>
  <c r="E37" i="7"/>
  <c r="F37" i="7"/>
  <c r="G37" i="7"/>
  <c r="C39" i="7"/>
  <c r="C40" i="7"/>
  <c r="C41" i="7"/>
  <c r="C42" i="7"/>
  <c r="C43" i="7"/>
  <c r="C44" i="7"/>
  <c r="C45" i="7"/>
  <c r="C46" i="7"/>
  <c r="C47" i="7"/>
  <c r="C48" i="7"/>
  <c r="C49" i="7"/>
  <c r="C50" i="7"/>
  <c r="C51" i="7"/>
  <c r="C52" i="7"/>
  <c r="C53" i="7"/>
  <c r="C54" i="7"/>
  <c r="C55" i="7"/>
  <c r="C56" i="7"/>
  <c r="C57" i="7"/>
  <c r="E11" i="7"/>
  <c r="F11" i="7"/>
  <c r="G11" i="7"/>
  <c r="C13" i="7"/>
  <c r="C14" i="7"/>
  <c r="C15" i="7"/>
  <c r="C16" i="7"/>
  <c r="C17" i="7"/>
  <c r="C18" i="7"/>
  <c r="C19" i="7"/>
  <c r="C20" i="7"/>
  <c r="C21" i="7"/>
  <c r="C22" i="7"/>
  <c r="C23" i="7"/>
  <c r="C24" i="7"/>
  <c r="C25" i="7"/>
  <c r="C26" i="7"/>
  <c r="C27" i="7"/>
  <c r="C28" i="7"/>
  <c r="C29" i="7"/>
  <c r="C30" i="7"/>
  <c r="C31" i="7"/>
  <c r="D47" i="6"/>
  <c r="C47" i="6"/>
  <c r="B5" i="4"/>
  <c r="H37" i="7"/>
  <c r="H11" i="7"/>
  <c r="AF11" i="7"/>
  <c r="AF37" i="7"/>
  <c r="I37" i="7"/>
  <c r="AG37" i="7"/>
  <c r="AG11" i="7"/>
  <c r="I11" i="7"/>
  <c r="AH37" i="7"/>
  <c r="J37" i="7"/>
  <c r="AH11" i="7"/>
  <c r="J11" i="7"/>
  <c r="K37" i="7"/>
  <c r="AI37" i="7"/>
  <c r="AI11" i="7"/>
  <c r="K11" i="7"/>
  <c r="L37" i="7"/>
  <c r="L11" i="7"/>
  <c r="AJ11" i="7"/>
  <c r="AJ37" i="7"/>
  <c r="AK11" i="7"/>
  <c r="AK37" i="7"/>
  <c r="M11" i="7"/>
  <c r="M37" i="7"/>
  <c r="N11" i="7"/>
  <c r="N37" i="7"/>
  <c r="AL37" i="7"/>
  <c r="AL11" i="7"/>
  <c r="AM37" i="7"/>
  <c r="O11" i="7"/>
  <c r="AM11" i="7"/>
  <c r="O37" i="7"/>
  <c r="AN11" i="7"/>
  <c r="AN37" i="7"/>
  <c r="P11" i="7"/>
  <c r="P37" i="7"/>
  <c r="Q11" i="7"/>
  <c r="AO37" i="7"/>
  <c r="Q37" i="7"/>
  <c r="AO11" i="7"/>
  <c r="R11" i="7"/>
  <c r="AP37" i="7"/>
  <c r="AP11" i="7"/>
  <c r="R37" i="7"/>
  <c r="S37" i="7"/>
  <c r="AQ11" i="7"/>
  <c r="AQ37" i="7"/>
  <c r="S11" i="7"/>
  <c r="AR37" i="7"/>
  <c r="AR11" i="7"/>
  <c r="T37" i="7"/>
  <c r="T11" i="7"/>
  <c r="AS37" i="7"/>
  <c r="U11" i="7"/>
  <c r="U37" i="7"/>
  <c r="AS11" i="7"/>
  <c r="AT37" i="7"/>
  <c r="AT11" i="7"/>
  <c r="V11" i="7"/>
  <c r="V37" i="7"/>
  <c r="W37" i="7"/>
  <c r="AU37" i="7"/>
  <c r="W11" i="7"/>
  <c r="AU11" i="7"/>
  <c r="AV11" i="7"/>
  <c r="X11" i="7"/>
  <c r="X37" i="7"/>
  <c r="AV37" i="7"/>
</calcChain>
</file>

<file path=xl/sharedStrings.xml><?xml version="1.0" encoding="utf-8"?>
<sst xmlns="http://schemas.openxmlformats.org/spreadsheetml/2006/main" count="313" uniqueCount="257">
  <si>
    <t>Model Name</t>
  </si>
  <si>
    <t>Version</t>
  </si>
  <si>
    <t>Description</t>
  </si>
  <si>
    <t>URI</t>
  </si>
  <si>
    <t>Data Tab</t>
  </si>
  <si>
    <t>where to find the latest version of this model</t>
  </si>
  <si>
    <t>the name of this model</t>
  </si>
  <si>
    <t>the version of this model</t>
  </si>
  <si>
    <t>the tab or sheet in this workbook containing the model data</t>
  </si>
  <si>
    <t>Editors</t>
  </si>
  <si>
    <t>the description of this model</t>
  </si>
  <si>
    <t>the people who worked on this model</t>
  </si>
  <si>
    <t>Model id</t>
  </si>
  <si>
    <t>unique id for this model</t>
  </si>
  <si>
    <t>Allowable Values for select fields</t>
  </si>
  <si>
    <t>Data Start</t>
  </si>
  <si>
    <t>the first cell containing data</t>
  </si>
  <si>
    <t>Project Title</t>
  </si>
  <si>
    <t>DOE Project Title</t>
  </si>
  <si>
    <t>DOE Award Number</t>
  </si>
  <si>
    <t>Award Start Date</t>
  </si>
  <si>
    <t>Award End Date</t>
  </si>
  <si>
    <t>The date work on the project completed, or is scheduled to complete</t>
  </si>
  <si>
    <t>Rick Driscoll, Debbie Brodt-Giles</t>
  </si>
  <si>
    <t>A6</t>
  </si>
  <si>
    <t>Point Absorber</t>
  </si>
  <si>
    <t>Oscillating Wave Surge Converter</t>
  </si>
  <si>
    <t>Company Name</t>
  </si>
  <si>
    <t>http://en.openei.org/wiki/Marine_and_Hydrokinetic_Technology_Readiness_Level</t>
  </si>
  <si>
    <t>Detailed info</t>
  </si>
  <si>
    <t>Technology Readiness Level (DOE TRL classification)</t>
  </si>
  <si>
    <t>Scientific research begins to be translated into applied research and development where basic principles are observed and reported. Technology concepts and applications are formulated and investigated through analytic studies and in-depth investigations of principal design considerations. This level is characterized by paper studies, concept exploration, and planning.</t>
  </si>
  <si>
    <t>Scientific research begins</t>
  </si>
  <si>
    <t>At this level, active research is initiated, including engineering studies and laboratory studies to physically validate analytical predictions of separate elements of the technology.</t>
  </si>
  <si>
    <t>Proof of Concept; early stage proof-of-concept system or component development, testing, and concept validation. In this stage, critical technology elements are developed and tested in a laboratory environment. It is envisioned that scale models will be at a 1:10 scale or smaller.</t>
  </si>
  <si>
    <t>System Integration and Technology Laboratory Demonstration; basic technological components are fabricated at a scale relevant to full-scale and integrated to establish and verify subsystem and system-level functionality and preparation for testing in a simulated environment.</t>
  </si>
  <si>
    <t>System Integration and Technology Laboratory Demonstration; a representative model or prototype system at a scale relevant to full-scale, which is beyond that of TRL 5, is tested in a relevant environment. This level represents a major step up in a technology's demonstrated readiness and risk mitigation leading to open water testing.</t>
  </si>
  <si>
    <t>Open Water System Testing, Demonstration, and Operation; the prototype scale components and subsystems are fabricated and integrated to establish and verify subsystem and system level functionality and preparation for testing in an open water operational environment to verify expected operation and fine tune the design prior to deployment in an operational demonstration project.</t>
  </si>
  <si>
    <t>Open Water System Testing, Demonstration, and Operation; the prototype in its final form (at or near full scale) is to be tested and qualified in an open water environment under all expected operating conditions to demonstrate readiness for commercial deployment in a demonstration project. Testing should include extreme conditions.</t>
  </si>
  <si>
    <t>Commercial-Scale Production / Application; the actual, commercial-scale system is proven through successful mission operations, whereby it is fielded and being used in commercial application.</t>
  </si>
  <si>
    <t>LCOE</t>
  </si>
  <si>
    <t>LCOE Metadata</t>
  </si>
  <si>
    <t>lcoe</t>
  </si>
  <si>
    <t>The LCOE Content Model provides data submitters with an easy and consistent means of uploading data that can be used to calculate the levelized cost of energy for MHK devices.  These data are important to DOE and will be used to develop data products that provide quantitative information to guide and support programmatic decisions. Data will also be used to evaluate MHK products and determine costs and can help data users compare the combination of capital costs and operations and maintenance over time. The ultimate goal is to use these data to perform research and tailor programs to best benefit the industry.</t>
  </si>
  <si>
    <t>Device Overview</t>
  </si>
  <si>
    <t>Device Name</t>
  </si>
  <si>
    <t>Device Type</t>
  </si>
  <si>
    <t>Device Types</t>
  </si>
  <si>
    <t>Name and identifying numbers of the device that was given by the manufacturer</t>
  </si>
  <si>
    <t>Device Model Year
(yyyy)</t>
  </si>
  <si>
    <t>Year that the device was manufactured</t>
  </si>
  <si>
    <t>Notes:
Please complete as many fields as possible for each individual device.
All monetary fields in current U.S. dollars (USD) at the time of data collection.</t>
  </si>
  <si>
    <t>Geodetic coordinates based on the WGS 84 Geoid, use positive and negative numbers for hemispheres</t>
  </si>
  <si>
    <t>coordinatesOfManufacturer</t>
  </si>
  <si>
    <t>deviceModelYear</t>
  </si>
  <si>
    <t>deviceType</t>
  </si>
  <si>
    <t>deviceName</t>
  </si>
  <si>
    <t>Capital Cost</t>
  </si>
  <si>
    <t>Capital Costs</t>
  </si>
  <si>
    <t>MEC Device Cost</t>
  </si>
  <si>
    <t>Balance of Station</t>
  </si>
  <si>
    <t>Soft Costs</t>
  </si>
  <si>
    <t xml:space="preserve">Soft Costs such as: Insurance During Construction (IDC), Surety Bond (Decommissioning), Reserve Accounts (MRA, DSRA), Project Contingency Budget, and Construction Financing Costs. This cost must be represented in U.S. dollars. </t>
  </si>
  <si>
    <r>
      <t xml:space="preserve">Development Costs. See </t>
    </r>
    <r>
      <rPr>
        <i/>
        <sz val="11"/>
        <color theme="1"/>
        <rFont val="Calibri"/>
        <family val="2"/>
        <scheme val="minor"/>
      </rPr>
      <t>Field Values</t>
    </r>
    <r>
      <rPr>
        <sz val="11"/>
        <color theme="1"/>
        <rFont val="Calibri"/>
        <family val="2"/>
        <scheme val="minor"/>
      </rPr>
      <t xml:space="preserve"> tab for a full list of inclusions.</t>
    </r>
  </si>
  <si>
    <r>
      <t xml:space="preserve">Structure costs and Device Commissioning costs.  See </t>
    </r>
    <r>
      <rPr>
        <i/>
        <sz val="11"/>
        <color theme="1"/>
        <rFont val="Calibri"/>
        <family val="2"/>
        <scheme val="minor"/>
      </rPr>
      <t>Field Values</t>
    </r>
    <r>
      <rPr>
        <sz val="11"/>
        <color theme="1"/>
        <rFont val="Calibri"/>
        <family val="2"/>
        <scheme val="minor"/>
      </rPr>
      <t xml:space="preserve"> tab for more information.</t>
    </r>
  </si>
  <si>
    <t>Soft Costs such as Insurance During Construction (IDC), Surety Bond (Decommissioning), Reserve Accounts (MRA, DSRA), Project Contingency Budget, and Construction Financing Costs.</t>
  </si>
  <si>
    <t>Annual Operations Cost</t>
  </si>
  <si>
    <t>Operations Costs</t>
  </si>
  <si>
    <t>Maintenance Costs</t>
  </si>
  <si>
    <t>Annual Operations Cost is the combination of the Operations Cost and Maintenance Cost</t>
  </si>
  <si>
    <r>
      <t xml:space="preserve">Annual operations costs, not including maintenance.  See </t>
    </r>
    <r>
      <rPr>
        <i/>
        <sz val="11"/>
        <color theme="1"/>
        <rFont val="Calibri"/>
        <family val="2"/>
        <scheme val="minor"/>
      </rPr>
      <t>Field Values</t>
    </r>
    <r>
      <rPr>
        <sz val="11"/>
        <color theme="1"/>
        <rFont val="Calibri"/>
        <family val="2"/>
        <scheme val="minor"/>
      </rPr>
      <t xml:space="preserve"> tab for more info.</t>
    </r>
  </si>
  <si>
    <r>
      <t xml:space="preserve">Annual maintenance costs including leases and salaries.  See </t>
    </r>
    <r>
      <rPr>
        <i/>
        <sz val="11"/>
        <color theme="1"/>
        <rFont val="Calibri"/>
        <family val="2"/>
        <scheme val="minor"/>
      </rPr>
      <t>Field Values</t>
    </r>
    <r>
      <rPr>
        <sz val="11"/>
        <color theme="1"/>
        <rFont val="Calibri"/>
        <family val="2"/>
        <scheme val="minor"/>
      </rPr>
      <t xml:space="preserve"> tab for more info.</t>
    </r>
  </si>
  <si>
    <t xml:space="preserve">Annual Lease Payments, Project Management during Operations including: Salaries, Sales, General, &amp; Administrative, and Operating Margin, Transmission Charges, Operating Insurance, Operating Equipment &amp; Facilities Lease, Professional Advisory Services, Health, Safety and Environmental Monitoring including: Health, Safety Monitoring, and Environmental Monitoring. This cost must be represented in U.S. dollars. </t>
  </si>
  <si>
    <t xml:space="preserve">Long Term Service Agreement, MEC Device preventative maintenance, MEC Device corrective maintenance including: Structural Maintenance and Power Conversion Chain Maintenance, BOS preventative maintenance, BOS corrective maintenance including: Substructure &amp; Foundation, Electrical Infrastructure, Other Infrastructure. This cost must be represented in U.S. dollars. </t>
  </si>
  <si>
    <t>capitalCost</t>
  </si>
  <si>
    <t>mecDeviceCost</t>
  </si>
  <si>
    <t>balanceOfStationCost</t>
  </si>
  <si>
    <t>softCosts</t>
  </si>
  <si>
    <t>annualOperationsCost</t>
  </si>
  <si>
    <t>operationsCost</t>
  </si>
  <si>
    <t>maintenanceCosts</t>
  </si>
  <si>
    <t>Device Location
(xx.xxxx, -xx.xxxx)</t>
  </si>
  <si>
    <t>deviceLocation</t>
  </si>
  <si>
    <t>Energy</t>
  </si>
  <si>
    <t>annualEnergyProduction</t>
  </si>
  <si>
    <t>When the theoretical annual energy production is modified by availability, it becomes Annual Energy Capture.</t>
  </si>
  <si>
    <t>annualEnergyCapture</t>
  </si>
  <si>
    <r>
      <t>Annual Energy Production
(</t>
    </r>
    <r>
      <rPr>
        <sz val="12"/>
        <color theme="1"/>
        <rFont val="Calibri"/>
        <family val="2"/>
        <scheme val="minor"/>
      </rPr>
      <t>k</t>
    </r>
    <r>
      <rPr>
        <sz val="12"/>
        <color theme="1"/>
        <rFont val="Calibri"/>
        <family val="2"/>
        <scheme val="minor"/>
      </rPr>
      <t>Wh)</t>
    </r>
  </si>
  <si>
    <r>
      <t>Annual Energy Capture
(</t>
    </r>
    <r>
      <rPr>
        <sz val="12"/>
        <color theme="1"/>
        <rFont val="Calibri"/>
        <family val="2"/>
        <scheme val="minor"/>
      </rPr>
      <t>k</t>
    </r>
    <r>
      <rPr>
        <sz val="12"/>
        <color theme="1"/>
        <rFont val="Calibri"/>
        <family val="2"/>
        <scheme val="minor"/>
      </rPr>
      <t>Wh)</t>
    </r>
  </si>
  <si>
    <t>Balance of Station Cost
(USD)</t>
  </si>
  <si>
    <t>Soft Costs
(USD)</t>
  </si>
  <si>
    <t>Operations Costs
(USD)</t>
  </si>
  <si>
    <t>Maintenance Costs
(USD)</t>
  </si>
  <si>
    <t>Location of Manufacturing Facility
(xx.xxxx, -xx.xxxx)</t>
  </si>
  <si>
    <t>Award Number</t>
  </si>
  <si>
    <t>The date work on the project officially began</t>
  </si>
  <si>
    <t>Notes</t>
  </si>
  <si>
    <t>Enter any relevant notes to help understand the data in the content model</t>
  </si>
  <si>
    <t>Oscillating Water Column</t>
  </si>
  <si>
    <t xml:space="preserve">Development Costs including: Permitting and Leasing, Professional Advisory Services, Site Characterization, Engineering, Project Management during development, Interconnection &amp; Power Marketing, Financial Closing Costs, Construction Management including: Project Management during construction, Port &amp; Staging including: Facilities, Cranage, Port Improvements, Port Fees, Substructure &amp; Foundation including: Piles, Anchors, Mooring Lines, Connecting Hardware, Messenger Lines and Buoys, Fasteners, Scour Protection, Electrical Infrastructure including: Array Cable System, Export Cable System, Off-shore Substation(s), Onshore Electric Infrastructure, Other Infrastructure including: Offshore Accommodations Platform(s), Dedicated O&amp;M Vessel(s), Onshore O&amp;M Facilities, O&amp;M Equipment purchases, Assembly &amp; Installation including: Electrical Infrastructure. This cost must be represented in U.S. dollars. </t>
  </si>
  <si>
    <t>Date of Manufacture 
(Y-M-D)</t>
  </si>
  <si>
    <t xml:space="preserve"> </t>
  </si>
  <si>
    <t>Name of the technology (as applicable)</t>
  </si>
  <si>
    <t>Name of the technology manufacturer/developer (as applicable)</t>
  </si>
  <si>
    <t>Date when manufacturing of the WEC was completed</t>
  </si>
  <si>
    <t>Unique identifier used to identify the specific unit for which this data applies, serial number, unit number, etc. (as applicable)</t>
  </si>
  <si>
    <t>Self-Assessed Technology Performance Level based on DOE definitions (1-9)</t>
  </si>
  <si>
    <t>WEC Classification (Based on EMEC definitions, http://www.emec.org.uk/marine-energy/wave-devices/)</t>
  </si>
  <si>
    <t xml:space="preserve">Attenuator </t>
  </si>
  <si>
    <t>An attenuator is a floating device which operates parallel to the wave direction and effectively rides the waves. These devices capture energy from the relative motion of the two arms as the wave passes them.</t>
  </si>
  <si>
    <t>A point absorber is a floating structure which absorbs energy from all directions through its movements at/near the water surface. It converts the motion of the buoyant top relative to the base into electrical power. The power take-off system may take a number of forms, depending on the configuration of displacers/reactors.</t>
  </si>
  <si>
    <t>Oscillating wave surge converters extract energy from wave surges and the movement of water particles within them. The arm oscillates as a pendulum mounted on a pivoted joint in response to the movement of water in the waves.</t>
  </si>
  <si>
    <t>An oscillating water column is a partially submerged, hollow structure. It is open to the sea below the water line, enclosing a column of air on top of a column of water. Waves cause the water column to rise and fall, which in turn compresses and decompresses the air column. This trapped air is allowed to flow to and from the atmosphere via a turbine, which usually has the ability to rotate regardless of the direction of the airflow. The rotation of the turbine is used to generate electricity.</t>
  </si>
  <si>
    <t xml:space="preserve">Overtopping/Terminator Device </t>
  </si>
  <si>
    <t>Overtopping devices capture water as waves break into a storage reservoir. The water is then returned to the sea passing through a conventional low-head turbine which generates power. An overtopping device may use ‘collectors’ to concentrate the wave energy.</t>
  </si>
  <si>
    <t>Submerged Pressure Differential</t>
  </si>
  <si>
    <t>Submerged pressure differential devices are typically located near shore and attached to the seabed. The motion of the waves causes the sea level to rise and fall above the device, inducing a pressure differential in the device. The alternating pressure pumps fluid through a system to generate electricity.</t>
  </si>
  <si>
    <t>Bulge Wave</t>
  </si>
  <si>
    <t>Bulge wave technology consists of a rubber tube filled with water, moored to the seabed heading into the waves. The water enters through the stern and the passing wave causes pressure variations along the length of the tube, creating a ‘bulge’. As the bulge travels through the tube it grows, gathering energy which can be used to drive a standard low-head turbine located at the bow, where the water then returns to the sea.</t>
  </si>
  <si>
    <t>Rotating Mass</t>
  </si>
  <si>
    <t>Two forms of rotation are used to capture energy by the movement of the device heaving and swaying in the waves. This motion drives either an eccentric weight or a gyroscope causes precession. In both cases the movement is attached to an electric generator inside the device.</t>
  </si>
  <si>
    <t>Other</t>
  </si>
  <si>
    <t>WEC/CEC Name</t>
  </si>
  <si>
    <t>WEC/CEC Make</t>
  </si>
  <si>
    <t>WEC/CEC Model</t>
  </si>
  <si>
    <t>Name of the WEC/CEC line/type as specified by the manufacturer/developer (as applicable)</t>
  </si>
  <si>
    <t>WEC/CEC Identifier</t>
  </si>
  <si>
    <t>Horizontal Axis Turbine</t>
  </si>
  <si>
    <t>Horizontal axis turbines extract energy from moving water in much the same way as wind turbines extract energy from moving air. The tidal stream causes the rotors to rotate around the horizontal axis and generate power.</t>
  </si>
  <si>
    <t>Vertical Axis Turbine</t>
  </si>
  <si>
    <t>Vertical axis turbines extract energy from the tides in a similar manner to that above, however the turbine is mounted on a vertical axis. The tidal stream causes the rotors to rotate around the vertical axis and generate power.</t>
  </si>
  <si>
    <t>Oscillating hydrofoil</t>
  </si>
  <si>
    <t>A hydrofoil is attached to an oscillating arm. The tidal current flowing either side of a wing results in lift. This motion then drives fluid in a hydraulic system to be converted into electricity.</t>
  </si>
  <si>
    <t>Enclosed Tips (Venturi)</t>
  </si>
  <si>
    <t>Venturi Effect devices house the device in a duct which concentrates the tidal flow passing through the turbine. The funnel-like collecting device sits submerged in the tidal current. The flow of water can drive a turbine directly or the induced pressure differential in the system can drive an air-turbine.</t>
  </si>
  <si>
    <t>Archimedes Screw</t>
  </si>
  <si>
    <t>The Archimedes Screw is a helical corkscrew-shaped device (a helical surface surrounding a central cylindrical shaft). The device draws power from the tidal stream as the water moves up/through the spiral turning the turbines.</t>
  </si>
  <si>
    <t>Tidal Kite</t>
  </si>
  <si>
    <t>A tidal kite is tethered to the sea bed and carries a turbine below the wing. The kite ‘flies’ in the tidal stream, swooping in a figure-of-eight shape to increase the speed of the water flowing through the turbine.</t>
  </si>
  <si>
    <t>CEC Classification (Based on EMEC definitions, http://www.emec.org.uk/marine-energy/tidal-devices/)</t>
  </si>
  <si>
    <t>Resource</t>
  </si>
  <si>
    <t>Type of resource intended for use: wave, tidal, river, ocean, and or canal</t>
  </si>
  <si>
    <t>Key Assumptions</t>
  </si>
  <si>
    <t>Depth</t>
  </si>
  <si>
    <t>m</t>
  </si>
  <si>
    <t>Distance to Shore</t>
  </si>
  <si>
    <t>Power Law</t>
  </si>
  <si>
    <t>z/D = 0.5</t>
  </si>
  <si>
    <t>z/D = 1</t>
  </si>
  <si>
    <t>u (m/s)</t>
  </si>
  <si>
    <t>f</t>
  </si>
  <si>
    <t>Source</t>
  </si>
  <si>
    <t>Hm0 (m), center of bin</t>
  </si>
  <si>
    <t>Peak Period - Tp (s), center of bin</t>
  </si>
  <si>
    <t>% of Total Energy</t>
  </si>
  <si>
    <t>sum</t>
  </si>
  <si>
    <t>Cp</t>
  </si>
  <si>
    <t>Mechanical Power [kW]</t>
  </si>
  <si>
    <t>Electrical Power [kW]</t>
  </si>
  <si>
    <t>Mechanical Power Matrix</t>
  </si>
  <si>
    <t>Electrical Power Matrix</t>
  </si>
  <si>
    <t xml:space="preserve">The Mechanical Power Matrix (matrix AB12:AV31) and the Electrical Power Matrix (matrix AB38:AV57) must be completed for all WEC devices. </t>
  </si>
  <si>
    <t>If a Wave Resource other then Humboldt Bay, CA is used the probability matrices must be updated (matrix D12:X31 and matrix D38:D57).</t>
  </si>
  <si>
    <t>Mechanical Power, Electrical Power, and Power Coefficient must be completed in 0.1 m/s bins</t>
  </si>
  <si>
    <t>LCOE (USD/kWh)</t>
  </si>
  <si>
    <t>Levelized Cost Of Electricity</t>
  </si>
  <si>
    <t xml:space="preserve">If a CEC resource other then Puget Sound's Admiralty Inlet Bay is used the probability must be updated in 0.1 m/s bins, as well as key assumptions listed in cells B6, B7, &amp; B8. </t>
  </si>
  <si>
    <t>Name of the primary resource location (e.g. Humboldt Bay, Puget Sound, etc.)</t>
  </si>
  <si>
    <t>Name of Primary Resource Location</t>
  </si>
  <si>
    <t xml:space="preserve">Calculate the LCOE using the following equation with an FCR equal to 0.108. For more details on FCR assumptions see LCOE Guidance document (http://en.openei.org/community/document/mhk-lcoe-reporting-guidance-draft)
LCOE = [(0.108 x CapEx) + OpEx]/AEP
</t>
  </si>
  <si>
    <t>Capital Cost (CapEx)
(USD)</t>
  </si>
  <si>
    <t>Annual Operations Cost (OpEx)
(USD)</t>
  </si>
  <si>
    <t>% of Total Occurrence</t>
  </si>
  <si>
    <t>primaryResource</t>
  </si>
  <si>
    <t>averageAnnualResource</t>
  </si>
  <si>
    <r>
      <t>Average Annual Resource</t>
    </r>
    <r>
      <rPr>
        <sz val="12"/>
        <color theme="1"/>
        <rFont val="Calibri"/>
        <family val="2"/>
        <scheme val="minor"/>
      </rPr>
      <t xml:space="preserve">
(kW/m or m/s)</t>
    </r>
  </si>
  <si>
    <r>
      <t xml:space="preserve">The average annual energy generated (after accounting for device or array availability) and delivered to the point of AC grid interconnection (i.e. the measurable basis for power purchase contracts).
</t>
    </r>
    <r>
      <rPr>
        <sz val="11"/>
        <color rgb="FFFF0000"/>
        <rFont val="Calibri"/>
        <family val="2"/>
        <scheme val="minor"/>
      </rPr>
      <t>Note</t>
    </r>
    <r>
      <rPr>
        <sz val="11"/>
        <color theme="1"/>
        <rFont val="Calibri"/>
        <family val="2"/>
        <scheme val="minor"/>
      </rPr>
      <t xml:space="preserve">: In addition to AEP, instantaneous mechanical and electrical power (WECs and CECs) and Cp (CECs) must be completed in the appropriate tab:
</t>
    </r>
    <r>
      <rPr>
        <sz val="11"/>
        <color theme="6" tint="-0.499984740745262"/>
        <rFont val="Calibri"/>
        <family val="2"/>
        <scheme val="minor"/>
      </rPr>
      <t>CECs use "CEC Resource and Power"
WECs use "WEC Resource and Power"</t>
    </r>
  </si>
  <si>
    <r>
      <t xml:space="preserve">Specify the average annual energy flux in kW/m for WECs, or the average velocity in m/s for CECs
</t>
    </r>
    <r>
      <rPr>
        <sz val="11"/>
        <color rgb="FFFF0000"/>
        <rFont val="Calibri"/>
        <family val="2"/>
        <scheme val="minor"/>
      </rPr>
      <t>Note</t>
    </r>
    <r>
      <rPr>
        <sz val="11"/>
        <color theme="1"/>
        <rFont val="Calibri"/>
        <family val="2"/>
        <scheme val="minor"/>
      </rPr>
      <t xml:space="preserve">: In addition to the average velocity (CECs) or flux (WECs) the resource probability must be completed in the appropriate tab:
</t>
    </r>
    <r>
      <rPr>
        <sz val="11"/>
        <color theme="6" tint="-0.499984740745262"/>
        <rFont val="Calibri"/>
        <family val="2"/>
        <scheme val="minor"/>
      </rPr>
      <t>CECs use "CEC Resource and Power"
WECs use "WEC Resource and Power"</t>
    </r>
  </si>
  <si>
    <t>Primary Resource Type
(text)</t>
  </si>
  <si>
    <t>Other Resource
(text)</t>
  </si>
  <si>
    <t>List of Drawing Files
(text, list)</t>
  </si>
  <si>
    <t>Device Scale 
(ratio)</t>
  </si>
  <si>
    <t>Target peak output power 
(W)</t>
  </si>
  <si>
    <t>Target maximum sustained power 
(W)</t>
  </si>
  <si>
    <t>Location in Water Column
(text, list)</t>
  </si>
  <si>
    <t>System Characteristics Height 
(m)</t>
  </si>
  <si>
    <t>System Characteristics Length 
(m)</t>
  </si>
  <si>
    <t>System Characteristics Width 
(m)</t>
  </si>
  <si>
    <t>Total Device Mass
(kg)</t>
  </si>
  <si>
    <t>Total Device Mass Operation
(kg)</t>
  </si>
  <si>
    <t>Type of resource intended for use, choose one of: wave, tidal, river, ocean, and or canal</t>
  </si>
  <si>
    <t>If the technology may be used or modified for use in other resource types, please list here</t>
  </si>
  <si>
    <t>List the file names for the CAD drawings that describe the specific device configuration. please use a comma to separate each file name</t>
  </si>
  <si>
    <t>Scale of device relative to full scale (ratio), i.e. 1:2  based on expected initial commercial deployments sites or initial target market</t>
  </si>
  <si>
    <t xml:space="preserve">The maximum peak output of the installed generator or other representative system for the model. For multiple generators, use the sum of generator peak outputs. </t>
  </si>
  <si>
    <t>Mounting method, one of the values defined on the Field Values tab</t>
  </si>
  <si>
    <t>The vertical distance between the bottom and top of the device when in operation</t>
  </si>
  <si>
    <t>The horizontal distance from the front to the back of the system in the direction of the energy flux when the device is in operation</t>
  </si>
  <si>
    <t>The horizontal distance from one side to the other of the system in the direction perpendicular to the energy flux when the device is in operation</t>
  </si>
  <si>
    <t>Weight of the total system in air, including all ballast excluding  entrained water and the mooring</t>
  </si>
  <si>
    <t>Weight of the total system in air, including all ballast including  entrained water (not added mass) but excluding the mooring</t>
  </si>
  <si>
    <t>resourceType</t>
  </si>
  <si>
    <t>secondaryResourceType</t>
  </si>
  <si>
    <t>deviceDrawings</t>
  </si>
  <si>
    <t>deviceScale</t>
  </si>
  <si>
    <t>targetPeakPower</t>
  </si>
  <si>
    <t>targetMaximumPower</t>
  </si>
  <si>
    <t>locationInWaterColumn</t>
  </si>
  <si>
    <t>characteristicHeight</t>
  </si>
  <si>
    <t>characteristicLength</t>
  </si>
  <si>
    <t>characteristicWidth</t>
  </si>
  <si>
    <t>totalMass</t>
  </si>
  <si>
    <t>totalOpMass</t>
  </si>
  <si>
    <t xml:space="preserve">Notes:
Please complete as many fields as possible for each individual device.
All monetary fields in current U.S. dollars (USD) at the time of data collection.
For each unique device configuration (where any device dimension or characteristic changes by more than 5%), please provide a new row of data. 
Required Accompanying Files to be uploaded to the DOE MHKDR
      1) For the device, please provide the following CAD drawings that use a STEP format for solid models and use a pdf format for 2D line drawings: a) three orthogonal views of the device and at least one isometric view, b) an exploded assembly drawing, c) mooring/foundation drawings and d) system drawings showing the device installed in the configuration under test. The drawings should be sufficiently labeled to define the major dimensions of all major components and relative distances between bodies, etc. If a mooring system is used, please include descriptions of each time of line and chain used in the mooring, along with mooring component lengths, locations of connections to the WEC/CEC and to the seafloor. </t>
  </si>
  <si>
    <t>Device Configuration Identifier
(integer)</t>
  </si>
  <si>
    <t>Description of Configuration
(text)</t>
  </si>
  <si>
    <t>Number  used to identify specific device configuration. Start at 1 and increase for each unique device configuration</t>
  </si>
  <si>
    <t>Short description of the device configuration such as the operating mode, e.g. normal operation - high current)</t>
  </si>
  <si>
    <t>deviceConfigurationID</t>
  </si>
  <si>
    <t>deviceConfiguration</t>
  </si>
  <si>
    <t>Type of WEC/CEC classification, one of the values defined on the Field Values tab</t>
  </si>
  <si>
    <t>Device Configuration Identifier
(Integer)</t>
  </si>
  <si>
    <t>As per IEC/TS 62600-200, Section 3.27, the maximum continuous electrical power measured at the WEC/CEC output terminals which the WEC/CEC is designed to achieve under normal operation conditions</t>
  </si>
  <si>
    <t>Technology Readiness Level
(integer)</t>
  </si>
  <si>
    <t>Technology Performance Level
(integer)</t>
  </si>
  <si>
    <t>Self assessed technology readiness level based on DOE classification (1-9)</t>
  </si>
  <si>
    <t>technologyReadinessLevel</t>
  </si>
  <si>
    <t>technologyPerformanceLevel</t>
  </si>
  <si>
    <t>Device configuration identifier from column B on the Characteristics Tab</t>
  </si>
  <si>
    <t>CEC Type (Based on EMEC definitions, http://www.emec.org.uk/marine-energy/tidal-devices/)</t>
  </si>
  <si>
    <t xml:space="preserve">Structure costs (i.e., Primary Energy Capture (e.g. rotor blades, flap, float, etc.); whatever converts hydrokinetic energy in the waves or currents into mechanical energy, Additional Structural Components, Marine Systems, Personnel Access System (Device Access), Ballast System, Condition Monitoring, Power Conversion Chain, PCC Structural Assembly, Drivetrain (prime mover); examples, air turbines, hydraulic motors, hydro turbines, direct mechanical drive, Gearbox, Generator, Short-tem Energy Storage, Power Electronics Converter, Control &amp; Communication System (SCADA)) and Device Commissioning costs.  This cost must be represented in U.S. dollars. </t>
  </si>
  <si>
    <t>Data</t>
  </si>
  <si>
    <t>Triton-C</t>
  </si>
  <si>
    <t>normal</t>
  </si>
  <si>
    <t>wave</t>
  </si>
  <si>
    <t>NA</t>
  </si>
  <si>
    <t>DE-FOA-0001418: Demonstration of an Advanced Multi-Mode Point Absorber for Wave Energy Conversion</t>
  </si>
  <si>
    <t>DE-EE0007819.0000</t>
  </si>
  <si>
    <t>Oscilla Power</t>
  </si>
  <si>
    <t>Wave</t>
  </si>
  <si>
    <t>(21.466, -157.766)</t>
  </si>
  <si>
    <t>WETS, Hawai'i</t>
  </si>
  <si>
    <t>(47.656, -122.365)</t>
  </si>
  <si>
    <t>Chart 19359, F000750 Triton-C Launch &amp; Towing Dims Rev0, MCBH Thirty Meter Wave Energy Test Site, Triton-C System Moored Configuration 1,2,3,4</t>
  </si>
  <si>
    <t>The combination of the WEC Device Cost, Balance of Station, and Soft Costs.</t>
  </si>
  <si>
    <t>WEC Device Cost
(USD)</t>
  </si>
  <si>
    <t>WEC000001</t>
  </si>
  <si>
    <t>1:1</t>
  </si>
  <si>
    <t>Triton-C Production</t>
  </si>
  <si>
    <t>Production</t>
  </si>
  <si>
    <t>Values supplied are extimated for a production system</t>
  </si>
  <si>
    <t>Zero Crossing Period - Tz (s), center of bin</t>
  </si>
  <si>
    <t>surface float and heave plate, 23m depth</t>
  </si>
  <si>
    <t>Humboldt, CA</t>
  </si>
  <si>
    <t>Humboldt Bay, CA</t>
  </si>
  <si>
    <t>(40.712, -124.529)</t>
  </si>
  <si>
    <t>Oscilla Power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</si>
</sst>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0.0%"/>
    <numFmt numFmtId="166" formatCode="0.000"/>
  </numFmts>
  <fonts count="21"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
      <b/>
      <sz val="11"/>
      <color theme="1"/>
      <name val="Calibri"/>
      <family val="2"/>
      <scheme val="minor"/>
    </font>
    <font>
      <b/>
      <sz val="14"/>
      <color theme="1"/>
      <name val="Calibri"/>
      <family val="2"/>
      <scheme val="minor"/>
    </font>
    <font>
      <sz val="11"/>
      <color theme="0" tint="-0.499984740745262"/>
      <name val="Calibri"/>
      <family val="2"/>
      <scheme val="minor"/>
    </font>
    <font>
      <sz val="22"/>
      <color theme="0" tint="-0.499984740745262"/>
      <name val="Calibri"/>
      <family val="2"/>
      <scheme val="minor"/>
    </font>
    <font>
      <sz val="22"/>
      <color rgb="FF808080"/>
      <name val="Calibri"/>
      <family val="2"/>
      <scheme val="minor"/>
    </font>
    <font>
      <sz val="9"/>
      <color theme="0" tint="-0.499984740745262"/>
      <name val="Calibri"/>
      <family val="2"/>
      <scheme val="minor"/>
    </font>
    <font>
      <i/>
      <sz val="11"/>
      <color theme="1"/>
      <name val="Calibri"/>
      <family val="2"/>
      <scheme val="minor"/>
    </font>
    <font>
      <sz val="11"/>
      <color theme="1"/>
      <name val="Calibri"/>
      <family val="2"/>
      <scheme val="minor"/>
    </font>
    <font>
      <u/>
      <sz val="11"/>
      <color theme="1"/>
      <name val="Calibri"/>
      <family val="2"/>
      <scheme val="minor"/>
    </font>
    <font>
      <b/>
      <sz val="11"/>
      <name val="Calibri"/>
      <family val="2"/>
      <scheme val="minor"/>
    </font>
    <font>
      <b/>
      <sz val="11"/>
      <color rgb="FFFF0000"/>
      <name val="Calibri"/>
      <family val="2"/>
      <scheme val="minor"/>
    </font>
    <font>
      <sz val="11"/>
      <color rgb="FFFF0000"/>
      <name val="Calibri"/>
      <family val="2"/>
      <scheme val="minor"/>
    </font>
    <font>
      <sz val="11"/>
      <color theme="6" tint="-0.499984740745262"/>
      <name val="Calibri"/>
      <family val="2"/>
      <scheme val="minor"/>
    </font>
    <font>
      <b/>
      <sz val="11"/>
      <color rgb="FF000000"/>
      <name val="Calibri"/>
      <family val="2"/>
    </font>
  </fonts>
  <fills count="13">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rgb="FFF3F7B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39997558519241921"/>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medium">
        <color auto="1"/>
      </right>
      <top style="medium">
        <color auto="1"/>
      </top>
      <bottom/>
      <diagonal/>
    </border>
    <border>
      <left/>
      <right/>
      <top style="medium">
        <color auto="1"/>
      </top>
      <bottom style="thin">
        <color auto="1"/>
      </bottom>
      <diagonal/>
    </border>
    <border>
      <left style="medium">
        <color auto="1"/>
      </left>
      <right style="thin">
        <color theme="0" tint="-4.9989318521683403E-2"/>
      </right>
      <top style="medium">
        <color auto="1"/>
      </top>
      <bottom style="thin">
        <color theme="0" tint="-4.9989318521683403E-2"/>
      </bottom>
      <diagonal/>
    </border>
    <border>
      <left style="thin">
        <color theme="0" tint="-4.9989318521683403E-2"/>
      </left>
      <right style="thin">
        <color theme="0" tint="-4.9989318521683403E-2"/>
      </right>
      <top style="medium">
        <color auto="1"/>
      </top>
      <bottom style="thin">
        <color theme="0" tint="-4.9989318521683403E-2"/>
      </bottom>
      <diagonal/>
    </border>
    <border>
      <left style="thin">
        <color theme="0" tint="-4.9989318521683403E-2"/>
      </left>
      <right style="medium">
        <color auto="1"/>
      </right>
      <top style="medium">
        <color auto="1"/>
      </top>
      <bottom style="thin">
        <color theme="0" tint="-4.9989318521683403E-2"/>
      </bottom>
      <diagonal/>
    </border>
    <border>
      <left style="medium">
        <color auto="1"/>
      </left>
      <right style="medium">
        <color auto="1"/>
      </right>
      <top/>
      <bottom/>
      <diagonal/>
    </border>
    <border>
      <left style="medium">
        <color auto="1"/>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medium">
        <color auto="1"/>
      </right>
      <top style="thin">
        <color theme="0" tint="-4.9989318521683403E-2"/>
      </top>
      <bottom style="thin">
        <color theme="0" tint="-4.9989318521683403E-2"/>
      </bottom>
      <diagonal/>
    </border>
    <border>
      <left style="medium">
        <color auto="1"/>
      </left>
      <right style="medium">
        <color auto="1"/>
      </right>
      <top/>
      <bottom style="medium">
        <color auto="1"/>
      </bottom>
      <diagonal/>
    </border>
    <border>
      <left/>
      <right/>
      <top style="thin">
        <color auto="1"/>
      </top>
      <bottom style="medium">
        <color auto="1"/>
      </bottom>
      <diagonal/>
    </border>
    <border>
      <left style="medium">
        <color auto="1"/>
      </left>
      <right style="thin">
        <color theme="0" tint="-4.9989318521683403E-2"/>
      </right>
      <top style="thin">
        <color theme="0" tint="-4.9989318521683403E-2"/>
      </top>
      <bottom style="medium">
        <color auto="1"/>
      </bottom>
      <diagonal/>
    </border>
    <border>
      <left style="thin">
        <color theme="0" tint="-4.9989318521683403E-2"/>
      </left>
      <right style="thin">
        <color theme="0" tint="-4.9989318521683403E-2"/>
      </right>
      <top style="thin">
        <color theme="0" tint="-4.9989318521683403E-2"/>
      </top>
      <bottom style="medium">
        <color auto="1"/>
      </bottom>
      <diagonal/>
    </border>
    <border>
      <left style="thin">
        <color theme="0" tint="-4.9989318521683403E-2"/>
      </left>
      <right style="medium">
        <color auto="1"/>
      </right>
      <top style="thin">
        <color theme="0" tint="-4.9989318521683403E-2"/>
      </top>
      <bottom style="medium">
        <color auto="1"/>
      </bottom>
      <diagonal/>
    </border>
    <border>
      <left/>
      <right/>
      <top style="thin">
        <color auto="1"/>
      </top>
      <bottom/>
      <diagonal/>
    </border>
    <border>
      <left style="thin">
        <color theme="0" tint="-4.9989318521683403E-2"/>
      </left>
      <right/>
      <top style="medium">
        <color auto="1"/>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auto="1"/>
      </left>
      <right style="thin">
        <color auto="1"/>
      </right>
      <top style="medium">
        <color auto="1"/>
      </top>
      <bottom style="medium">
        <color indexed="64"/>
      </bottom>
      <diagonal/>
    </border>
  </borders>
  <cellStyleXfs count="7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4" fontId="14" fillId="0" borderId="0" applyFont="0" applyFill="0" applyBorder="0" applyAlignment="0" applyProtection="0"/>
    <xf numFmtId="9" fontId="14" fillId="0" borderId="0" applyFont="0" applyFill="0" applyBorder="0" applyAlignment="0" applyProtection="0"/>
    <xf numFmtId="0" fontId="1" fillId="0" borderId="0"/>
  </cellStyleXfs>
  <cellXfs count="156">
    <xf numFmtId="0" fontId="0" fillId="0" borderId="0" xfId="0"/>
    <xf numFmtId="0" fontId="0" fillId="0" borderId="0" xfId="0" applyAlignment="1">
      <alignment wrapText="1"/>
    </xf>
    <xf numFmtId="0" fontId="0" fillId="0" borderId="1" xfId="0" applyBorder="1"/>
    <xf numFmtId="0" fontId="0" fillId="0" borderId="0" xfId="0"/>
    <xf numFmtId="0" fontId="0" fillId="0" borderId="1" xfId="0" applyBorder="1" applyAlignment="1">
      <alignment wrapText="1"/>
    </xf>
    <xf numFmtId="0" fontId="0" fillId="0" borderId="1" xfId="0" applyBorder="1" applyAlignment="1">
      <alignment horizontal="left" vertical="top" wrapText="1"/>
    </xf>
    <xf numFmtId="0" fontId="0" fillId="0" borderId="6" xfId="0" applyBorder="1"/>
    <xf numFmtId="0" fontId="7" fillId="0" borderId="7" xfId="0" applyFont="1" applyBorder="1" applyAlignment="1">
      <alignment wrapText="1"/>
    </xf>
    <xf numFmtId="0" fontId="0" fillId="0" borderId="9" xfId="0" applyBorder="1"/>
    <xf numFmtId="0" fontId="0" fillId="0" borderId="9" xfId="0" applyBorder="1" applyAlignment="1">
      <alignment vertical="top"/>
    </xf>
    <xf numFmtId="0" fontId="0" fillId="0" borderId="11" xfId="0" applyBorder="1"/>
    <xf numFmtId="0" fontId="0" fillId="0" borderId="12" xfId="0" applyBorder="1" applyAlignment="1">
      <alignment wrapText="1"/>
    </xf>
    <xf numFmtId="0" fontId="0" fillId="5" borderId="0" xfId="0" applyFill="1"/>
    <xf numFmtId="0" fontId="9" fillId="5" borderId="0" xfId="0" applyFont="1" applyFill="1"/>
    <xf numFmtId="0" fontId="9" fillId="0" borderId="8" xfId="0" applyFont="1" applyBorder="1" applyAlignment="1">
      <alignment wrapText="1"/>
    </xf>
    <xf numFmtId="0" fontId="9" fillId="0" borderId="10" xfId="0" applyFont="1" applyBorder="1" applyAlignment="1">
      <alignment wrapText="1"/>
    </xf>
    <xf numFmtId="0" fontId="9" fillId="0" borderId="10" xfId="0" applyFont="1" applyBorder="1" applyAlignment="1">
      <alignment horizontal="left" vertical="top" wrapText="1"/>
    </xf>
    <xf numFmtId="0" fontId="9" fillId="0" borderId="13" xfId="0" applyFont="1" applyBorder="1" applyAlignment="1">
      <alignment wrapText="1"/>
    </xf>
    <xf numFmtId="0" fontId="0" fillId="0" borderId="14" xfId="0" applyBorder="1"/>
    <xf numFmtId="0" fontId="0" fillId="0" borderId="5" xfId="0" applyBorder="1" applyAlignment="1">
      <alignment wrapText="1"/>
    </xf>
    <xf numFmtId="0" fontId="9" fillId="0" borderId="15" xfId="0" applyFont="1" applyBorder="1" applyAlignment="1">
      <alignment wrapText="1"/>
    </xf>
    <xf numFmtId="0" fontId="12" fillId="5" borderId="1" xfId="0" applyFont="1" applyFill="1" applyBorder="1" applyAlignment="1"/>
    <xf numFmtId="0" fontId="12" fillId="0" borderId="0" xfId="0" applyFont="1" applyFill="1" applyAlignment="1"/>
    <xf numFmtId="0" fontId="0" fillId="8" borderId="5" xfId="0" applyFill="1" applyBorder="1" applyAlignment="1">
      <alignment horizontal="center" vertical="center" wrapText="1"/>
    </xf>
    <xf numFmtId="0" fontId="0" fillId="3" borderId="5" xfId="0" applyFill="1" applyBorder="1" applyAlignment="1">
      <alignment horizontal="center" vertical="center" wrapText="1"/>
    </xf>
    <xf numFmtId="0" fontId="4" fillId="3" borderId="5"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7" xfId="0" applyFill="1" applyBorder="1" applyAlignment="1">
      <alignment horizontal="center" vertical="center" wrapText="1"/>
    </xf>
    <xf numFmtId="0" fontId="5" fillId="0" borderId="1" xfId="63" applyBorder="1" applyAlignment="1">
      <alignment wrapText="1"/>
    </xf>
    <xf numFmtId="0" fontId="0" fillId="0" borderId="0" xfId="0" applyBorder="1" applyAlignment="1">
      <alignment horizontal="center" vertical="center"/>
    </xf>
    <xf numFmtId="0" fontId="0" fillId="0" borderId="0" xfId="0" applyBorder="1"/>
    <xf numFmtId="0" fontId="0" fillId="0" borderId="1" xfId="0" applyBorder="1" applyAlignment="1">
      <alignment horizontal="left" vertical="top"/>
    </xf>
    <xf numFmtId="0" fontId="0" fillId="0" borderId="1" xfId="0" applyBorder="1" applyAlignment="1">
      <alignment horizontal="center" vertical="center"/>
    </xf>
    <xf numFmtId="0" fontId="8" fillId="0" borderId="0" xfId="0" applyFont="1" applyBorder="1" applyAlignment="1">
      <alignment horizontal="left"/>
    </xf>
    <xf numFmtId="0" fontId="0" fillId="7" borderId="1" xfId="0" applyFill="1" applyBorder="1" applyAlignment="1">
      <alignment horizontal="left" wrapText="1"/>
    </xf>
    <xf numFmtId="0" fontId="4" fillId="7" borderId="1" xfId="0" applyFont="1" applyFill="1" applyBorder="1" applyAlignment="1">
      <alignment horizontal="left" wrapText="1"/>
    </xf>
    <xf numFmtId="0" fontId="0" fillId="0" borderId="1" xfId="0" applyFont="1" applyBorder="1" applyAlignment="1">
      <alignment horizontal="center" vertical="center"/>
    </xf>
    <xf numFmtId="0" fontId="3" fillId="9" borderId="1" xfId="0" applyFont="1" applyFill="1" applyBorder="1" applyAlignment="1">
      <alignment horizontal="center" vertical="center" wrapText="1"/>
    </xf>
    <xf numFmtId="0" fontId="0" fillId="7" borderId="1" xfId="0" applyFill="1" applyBorder="1" applyAlignment="1">
      <alignment horizontal="left" vertical="top" wrapText="1"/>
    </xf>
    <xf numFmtId="0" fontId="0" fillId="5" borderId="0" xfId="0" applyFill="1" applyAlignment="1">
      <alignment wrapText="1"/>
    </xf>
    <xf numFmtId="0" fontId="10" fillId="0" borderId="0" xfId="0" applyFont="1" applyAlignment="1">
      <alignment horizontal="left" vertical="center"/>
    </xf>
    <xf numFmtId="0" fontId="5" fillId="0" borderId="0" xfId="63" applyBorder="1" applyAlignment="1">
      <alignment wrapText="1"/>
    </xf>
    <xf numFmtId="0" fontId="0" fillId="7" borderId="1" xfId="0" applyFill="1" applyBorder="1" applyAlignment="1">
      <alignment vertical="center" wrapText="1"/>
    </xf>
    <xf numFmtId="0" fontId="0" fillId="7" borderId="1" xfId="0" applyFill="1" applyBorder="1" applyAlignment="1">
      <alignment horizontal="left" vertical="center" wrapText="1"/>
    </xf>
    <xf numFmtId="0" fontId="0" fillId="0" borderId="0" xfId="0" applyBorder="1" applyAlignment="1">
      <alignment wrapText="1"/>
    </xf>
    <xf numFmtId="0" fontId="0" fillId="7" borderId="1" xfId="0" applyFill="1" applyBorder="1" applyAlignment="1">
      <alignment vertical="top" wrapText="1"/>
    </xf>
    <xf numFmtId="0" fontId="0" fillId="7" borderId="1" xfId="0" applyFill="1" applyBorder="1" applyAlignment="1">
      <alignment wrapText="1"/>
    </xf>
    <xf numFmtId="0" fontId="15" fillId="0" borderId="0" xfId="0" applyFont="1"/>
    <xf numFmtId="1" fontId="0" fillId="0" borderId="0" xfId="0" applyNumberFormat="1" applyAlignment="1">
      <alignment horizontal="right"/>
    </xf>
    <xf numFmtId="12" fontId="0" fillId="0" borderId="0" xfId="0" applyNumberFormat="1"/>
    <xf numFmtId="164" fontId="0" fillId="0" borderId="0" xfId="0" applyNumberFormat="1"/>
    <xf numFmtId="165" fontId="0" fillId="0" borderId="0" xfId="69" applyNumberFormat="1" applyFont="1"/>
    <xf numFmtId="165" fontId="0" fillId="0" borderId="0" xfId="0" applyNumberFormat="1"/>
    <xf numFmtId="0" fontId="0" fillId="0" borderId="27" xfId="0" applyBorder="1"/>
    <xf numFmtId="0" fontId="0" fillId="0" borderId="18" xfId="0" applyBorder="1"/>
    <xf numFmtId="0" fontId="0" fillId="0" borderId="28" xfId="0" applyBorder="1"/>
    <xf numFmtId="0" fontId="0" fillId="0" borderId="30" xfId="0" applyBorder="1"/>
    <xf numFmtId="0" fontId="0" fillId="0" borderId="31" xfId="0" applyBorder="1"/>
    <xf numFmtId="0" fontId="0" fillId="0" borderId="32" xfId="0" applyBorder="1"/>
    <xf numFmtId="2" fontId="0" fillId="0" borderId="32" xfId="0" applyNumberFormat="1" applyBorder="1"/>
    <xf numFmtId="0" fontId="0" fillId="0" borderId="33" xfId="0" applyBorder="1"/>
    <xf numFmtId="0" fontId="0" fillId="0" borderId="3" xfId="0" applyBorder="1"/>
    <xf numFmtId="0" fontId="0" fillId="0" borderId="35" xfId="0" applyBorder="1"/>
    <xf numFmtId="0" fontId="0" fillId="0" borderId="36" xfId="0" applyBorder="1"/>
    <xf numFmtId="2" fontId="0" fillId="0" borderId="36" xfId="0" applyNumberFormat="1" applyBorder="1"/>
    <xf numFmtId="0" fontId="0" fillId="0" borderId="37" xfId="0" applyBorder="1"/>
    <xf numFmtId="0" fontId="0" fillId="0" borderId="39" xfId="0" applyBorder="1"/>
    <xf numFmtId="0" fontId="0" fillId="0" borderId="40" xfId="0" applyBorder="1"/>
    <xf numFmtId="0" fontId="0" fillId="0" borderId="41" xfId="0" applyBorder="1"/>
    <xf numFmtId="2" fontId="0" fillId="0" borderId="41" xfId="0" applyNumberFormat="1" applyBorder="1"/>
    <xf numFmtId="0" fontId="0" fillId="0" borderId="42" xfId="0" applyBorder="1"/>
    <xf numFmtId="0" fontId="0" fillId="0" borderId="0" xfId="0" applyBorder="1" applyAlignment="1">
      <alignment horizontal="center" vertical="center" wrapText="1"/>
    </xf>
    <xf numFmtId="164" fontId="0" fillId="0" borderId="27" xfId="0" applyNumberFormat="1" applyBorder="1"/>
    <xf numFmtId="0" fontId="0" fillId="0" borderId="43" xfId="0" applyBorder="1"/>
    <xf numFmtId="165" fontId="0" fillId="0" borderId="43" xfId="0" applyNumberFormat="1" applyBorder="1"/>
    <xf numFmtId="0" fontId="3" fillId="10" borderId="1" xfId="0" applyFont="1" applyFill="1" applyBorder="1" applyAlignment="1">
      <alignment horizontal="center" vertical="center" wrapText="1"/>
    </xf>
    <xf numFmtId="0" fontId="0" fillId="10" borderId="1" xfId="0" applyFill="1" applyBorder="1" applyAlignment="1">
      <alignment horizontal="center" wrapText="1"/>
    </xf>
    <xf numFmtId="0" fontId="2" fillId="9" borderId="1" xfId="0" applyFont="1" applyFill="1" applyBorder="1" applyAlignment="1">
      <alignment horizontal="center" vertical="center" wrapText="1"/>
    </xf>
    <xf numFmtId="0" fontId="0" fillId="2" borderId="1" xfId="0" applyFill="1" applyBorder="1" applyAlignment="1">
      <alignment horizontal="left" wrapText="1"/>
    </xf>
    <xf numFmtId="0" fontId="0" fillId="2" borderId="5" xfId="0" applyFill="1" applyBorder="1" applyAlignment="1">
      <alignment horizontal="left" wrapText="1"/>
    </xf>
    <xf numFmtId="0" fontId="0" fillId="8" borderId="1" xfId="0" applyFill="1" applyBorder="1" applyAlignment="1">
      <alignment horizontal="left" wrapText="1"/>
    </xf>
    <xf numFmtId="0" fontId="0" fillId="3" borderId="1" xfId="0" applyFill="1" applyBorder="1" applyAlignment="1">
      <alignment horizontal="left" wrapText="1"/>
    </xf>
    <xf numFmtId="0" fontId="0" fillId="9" borderId="1" xfId="0" applyFill="1" applyBorder="1" applyAlignment="1">
      <alignment horizontal="left" wrapText="1"/>
    </xf>
    <xf numFmtId="0" fontId="0" fillId="10" borderId="1" xfId="0" applyFill="1" applyBorder="1" applyAlignment="1">
      <alignment horizontal="left" wrapText="1"/>
    </xf>
    <xf numFmtId="0" fontId="0" fillId="0" borderId="0" xfId="0" applyAlignment="1">
      <alignment wrapText="1"/>
    </xf>
    <xf numFmtId="0" fontId="0" fillId="2" borderId="1" xfId="0" applyFill="1" applyBorder="1" applyAlignment="1">
      <alignment wrapText="1"/>
    </xf>
    <xf numFmtId="0" fontId="12" fillId="5" borderId="1" xfId="0" applyFont="1" applyFill="1" applyBorder="1" applyAlignment="1"/>
    <xf numFmtId="0" fontId="12" fillId="5" borderId="1" xfId="0" applyFont="1" applyFill="1" applyBorder="1" applyAlignment="1">
      <alignment wrapText="1"/>
    </xf>
    <xf numFmtId="0" fontId="0" fillId="0" borderId="0" xfId="0" applyAlignment="1">
      <alignment wrapText="1"/>
    </xf>
    <xf numFmtId="0" fontId="0" fillId="2" borderId="1" xfId="0" applyFill="1" applyBorder="1" applyAlignment="1">
      <alignment wrapText="1"/>
    </xf>
    <xf numFmtId="0" fontId="12" fillId="5" borderId="1" xfId="0" applyFont="1" applyFill="1" applyBorder="1" applyAlignment="1">
      <alignment wrapText="1"/>
    </xf>
    <xf numFmtId="0" fontId="0" fillId="0" borderId="0" xfId="0"/>
    <xf numFmtId="0" fontId="0" fillId="0" borderId="0" xfId="0" applyAlignment="1">
      <alignment wrapText="1"/>
    </xf>
    <xf numFmtId="0" fontId="0" fillId="2" borderId="1" xfId="0" applyFill="1" applyBorder="1" applyAlignment="1">
      <alignment wrapText="1"/>
    </xf>
    <xf numFmtId="0" fontId="0" fillId="0" borderId="1" xfId="0" applyBorder="1"/>
    <xf numFmtId="0" fontId="0" fillId="0" borderId="1" xfId="0" applyBorder="1" applyAlignment="1">
      <alignment wrapText="1"/>
    </xf>
    <xf numFmtId="0" fontId="12" fillId="5" borderId="1" xfId="0" applyFont="1" applyFill="1" applyBorder="1" applyAlignment="1"/>
    <xf numFmtId="0" fontId="12" fillId="5" borderId="1" xfId="0" applyFont="1" applyFill="1" applyBorder="1" applyAlignment="1">
      <alignment wrapText="1"/>
    </xf>
    <xf numFmtId="0" fontId="10" fillId="0" borderId="0" xfId="0" applyFont="1" applyAlignment="1">
      <alignment horizontal="left" vertical="center"/>
    </xf>
    <xf numFmtId="0" fontId="7" fillId="0" borderId="1" xfId="0" quotePrefix="1" applyNumberFormat="1" applyFont="1" applyBorder="1" applyAlignment="1">
      <alignment horizontal="left" wrapText="1"/>
    </xf>
    <xf numFmtId="0" fontId="0" fillId="6" borderId="2" xfId="0" applyFont="1" applyFill="1" applyBorder="1" applyAlignment="1">
      <alignment horizontal="left" wrapText="1"/>
    </xf>
    <xf numFmtId="0" fontId="0" fillId="0" borderId="1" xfId="0" applyBorder="1" applyAlignment="1">
      <alignment horizontal="left"/>
    </xf>
    <xf numFmtId="0" fontId="0" fillId="0" borderId="1" xfId="0" applyBorder="1" applyAlignment="1">
      <alignment horizontal="center" wrapText="1"/>
    </xf>
    <xf numFmtId="20" fontId="0" fillId="0" borderId="1" xfId="0" quotePrefix="1" applyNumberFormat="1" applyBorder="1" applyAlignment="1">
      <alignment horizontal="center" wrapText="1"/>
    </xf>
    <xf numFmtId="0" fontId="0" fillId="0" borderId="1" xfId="0" applyFont="1" applyBorder="1" applyAlignment="1">
      <alignment horizontal="center" wrapText="1"/>
    </xf>
    <xf numFmtId="14" fontId="0" fillId="0" borderId="2" xfId="0" applyNumberFormat="1" applyFont="1" applyFill="1" applyBorder="1" applyAlignment="1">
      <alignment horizontal="left" wrapText="1"/>
    </xf>
    <xf numFmtId="0" fontId="0" fillId="0" borderId="1" xfId="0" applyFont="1" applyFill="1" applyBorder="1" applyAlignment="1">
      <alignment horizontal="left" vertical="top" wrapText="1"/>
    </xf>
    <xf numFmtId="0" fontId="0" fillId="0" borderId="2" xfId="0" applyFont="1" applyFill="1" applyBorder="1" applyAlignment="1">
      <alignment horizontal="left" wrapText="1"/>
    </xf>
    <xf numFmtId="17" fontId="0" fillId="0" borderId="2" xfId="0" applyNumberFormat="1" applyFont="1" applyFill="1" applyBorder="1" applyAlignment="1">
      <alignment horizontal="left" wrapText="1"/>
    </xf>
    <xf numFmtId="166" fontId="0" fillId="0" borderId="36" xfId="0" applyNumberFormat="1" applyBorder="1"/>
    <xf numFmtId="0" fontId="0" fillId="0" borderId="44" xfId="0" applyBorder="1"/>
    <xf numFmtId="0" fontId="0" fillId="0" borderId="45" xfId="0" applyBorder="1"/>
    <xf numFmtId="0" fontId="0" fillId="0" borderId="46" xfId="0" applyBorder="1"/>
    <xf numFmtId="2" fontId="0" fillId="0" borderId="46" xfId="0" applyNumberFormat="1" applyBorder="1"/>
    <xf numFmtId="0" fontId="0" fillId="0" borderId="47" xfId="0" applyBorder="1"/>
    <xf numFmtId="164" fontId="20" fillId="0" borderId="7" xfId="70" applyNumberFormat="1" applyFont="1" applyBorder="1"/>
    <xf numFmtId="164" fontId="20" fillId="0" borderId="8" xfId="70" applyNumberFormat="1" applyFont="1" applyBorder="1"/>
    <xf numFmtId="0" fontId="11" fillId="0" borderId="0" xfId="0" applyFont="1" applyAlignment="1">
      <alignment horizontal="lef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5"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1" xfId="0" applyFill="1" applyBorder="1" applyAlignment="1">
      <alignment horizontal="center" vertical="center" wrapText="1"/>
    </xf>
    <xf numFmtId="0" fontId="0" fillId="0" borderId="3" xfId="0" applyBorder="1" applyAlignment="1">
      <alignment wrapText="1"/>
    </xf>
    <xf numFmtId="0" fontId="0" fillId="0" borderId="4" xfId="0" applyBorder="1" applyAlignment="1">
      <alignment wrapText="1"/>
    </xf>
    <xf numFmtId="0" fontId="0" fillId="3" borderId="2" xfId="0" applyFill="1" applyBorder="1" applyAlignment="1">
      <alignment horizontal="center" wrapText="1"/>
    </xf>
    <xf numFmtId="0" fontId="0" fillId="3" borderId="3" xfId="0" applyFill="1" applyBorder="1" applyAlignment="1">
      <alignment horizontal="center" wrapText="1"/>
    </xf>
    <xf numFmtId="0" fontId="0" fillId="8" borderId="2" xfId="0" applyFill="1" applyBorder="1" applyAlignment="1">
      <alignment horizontal="center" wrapText="1"/>
    </xf>
    <xf numFmtId="0" fontId="0" fillId="8" borderId="3" xfId="0" applyFill="1" applyBorder="1" applyAlignment="1">
      <alignment horizontal="center" wrapText="1"/>
    </xf>
    <xf numFmtId="0" fontId="0" fillId="2" borderId="4" xfId="0" applyFill="1" applyBorder="1" applyAlignment="1">
      <alignment horizontal="center" wrapText="1"/>
    </xf>
    <xf numFmtId="0" fontId="0" fillId="9" borderId="2" xfId="0" applyFill="1" applyBorder="1" applyAlignment="1">
      <alignment horizontal="center" wrapText="1"/>
    </xf>
    <xf numFmtId="0" fontId="0" fillId="9" borderId="3" xfId="0" applyFill="1" applyBorder="1" applyAlignment="1">
      <alignment horizontal="center" wrapText="1"/>
    </xf>
    <xf numFmtId="0" fontId="16" fillId="11" borderId="1" xfId="0" applyFont="1" applyFill="1" applyBorder="1" applyAlignment="1">
      <alignment horizontal="left"/>
    </xf>
    <xf numFmtId="0" fontId="16" fillId="12" borderId="1" xfId="0" applyFont="1" applyFill="1" applyBorder="1" applyAlignment="1">
      <alignment horizontal="left"/>
    </xf>
    <xf numFmtId="0" fontId="0" fillId="0" borderId="22" xfId="0" applyBorder="1" applyAlignment="1">
      <alignment horizontal="center" wrapText="1"/>
    </xf>
    <xf numFmtId="0" fontId="0" fillId="0" borderId="23" xfId="0" applyBorder="1" applyAlignment="1">
      <alignment horizontal="center" wrapText="1"/>
    </xf>
    <xf numFmtId="0" fontId="0" fillId="0" borderId="24" xfId="0" applyBorder="1" applyAlignment="1">
      <alignment horizont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16" fillId="0" borderId="1" xfId="0" applyFont="1" applyBorder="1" applyAlignment="1">
      <alignment horizontal="left"/>
    </xf>
    <xf numFmtId="0" fontId="17" fillId="0" borderId="1" xfId="0" applyFont="1" applyBorder="1" applyAlignment="1">
      <alignment horizontal="left"/>
    </xf>
    <xf numFmtId="0" fontId="8" fillId="0" borderId="0" xfId="0" applyFont="1" applyAlignment="1">
      <alignment horizontal="left"/>
    </xf>
    <xf numFmtId="0" fontId="10" fillId="0" borderId="0" xfId="0" applyFont="1" applyAlignment="1">
      <alignment horizontal="left" vertical="center"/>
    </xf>
    <xf numFmtId="0" fontId="8" fillId="0" borderId="16" xfId="0" applyFont="1" applyBorder="1" applyAlignment="1">
      <alignment horizontal="left"/>
    </xf>
    <xf numFmtId="44" fontId="4" fillId="0" borderId="1" xfId="68" applyFont="1" applyBorder="1" applyAlignment="1">
      <alignment horizontal="center" wrapText="1"/>
    </xf>
    <xf numFmtId="1" fontId="4" fillId="0" borderId="1" xfId="68" applyNumberFormat="1" applyFont="1" applyBorder="1" applyAlignment="1">
      <alignment horizontal="center" wrapText="1"/>
    </xf>
    <xf numFmtId="0" fontId="4" fillId="0" borderId="1" xfId="68" applyNumberFormat="1" applyFont="1" applyBorder="1" applyAlignment="1">
      <alignment horizontal="center" wrapText="1"/>
    </xf>
    <xf numFmtId="44" fontId="4" fillId="0" borderId="1" xfId="68" applyFont="1" applyFill="1" applyBorder="1" applyAlignment="1">
      <alignment horizontal="center" wrapText="1"/>
    </xf>
    <xf numFmtId="2" fontId="4" fillId="0" borderId="1" xfId="68" applyNumberFormat="1" applyFont="1" applyBorder="1" applyAlignment="1">
      <alignment horizontal="center" wrapText="1"/>
    </xf>
  </cellXfs>
  <cellStyles count="71">
    <cellStyle name="Currency" xfId="68"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5" builtinId="9" hidden="1"/>
    <cellStyle name="Followed Hyperlink" xfId="66" builtinId="9" hidden="1"/>
    <cellStyle name="Followed Hyperlink" xfId="6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cellStyle name="Normal" xfId="0" builtinId="0"/>
    <cellStyle name="Normal 2" xfId="70" xr:uid="{BCDA039E-E351-F449-848E-8B96283CC696}"/>
    <cellStyle name="Percent" xfId="69" builtinId="5"/>
  </cellStyles>
  <dxfs count="0"/>
  <tableStyles count="0" defaultTableStyle="TableStyleMedium2" defaultPivotStyle="PivotStyleLight16"/>
  <colors>
    <mruColors>
      <color rgb="FFF3F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hyperlink" Target="http://en.openei.org/wiki/Marine_and_Hydrokinetic_Technology_Readiness_Lev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sheetPr>
  <dimension ref="A1:D19"/>
  <sheetViews>
    <sheetView tabSelected="1" workbookViewId="0">
      <selection activeCell="B14" sqref="B14"/>
    </sheetView>
  </sheetViews>
  <sheetFormatPr defaultColWidth="11.42578125" defaultRowHeight="15" x14ac:dyDescent="0.25"/>
  <cols>
    <col min="1" max="1" width="16.42578125" customWidth="1"/>
    <col min="2" max="2" width="59.140625" customWidth="1"/>
    <col min="3" max="3" width="56.140625" customWidth="1"/>
  </cols>
  <sheetData>
    <row r="1" spans="1:4" s="3" customFormat="1" ht="14.1" customHeight="1" x14ac:dyDescent="0.25">
      <c r="A1" s="117" t="s">
        <v>41</v>
      </c>
      <c r="B1" s="117"/>
      <c r="C1" s="117"/>
      <c r="D1" s="117"/>
    </row>
    <row r="2" spans="1:4" s="3" customFormat="1" ht="14.1" customHeight="1" x14ac:dyDescent="0.25">
      <c r="A2" s="117"/>
      <c r="B2" s="117"/>
      <c r="C2" s="117"/>
      <c r="D2" s="117"/>
    </row>
    <row r="3" spans="1:4" s="3" customFormat="1" ht="14.1" customHeight="1" x14ac:dyDescent="0.25">
      <c r="A3" s="34" t="s">
        <v>17</v>
      </c>
      <c r="B3" s="100" t="s">
        <v>236</v>
      </c>
      <c r="C3" s="34" t="s">
        <v>18</v>
      </c>
      <c r="D3" s="39"/>
    </row>
    <row r="4" spans="1:4" s="3" customFormat="1" ht="14.1" customHeight="1" x14ac:dyDescent="0.25">
      <c r="A4" s="34" t="s">
        <v>27</v>
      </c>
      <c r="B4" s="100" t="s">
        <v>256</v>
      </c>
      <c r="C4" s="34" t="s">
        <v>27</v>
      </c>
      <c r="D4" s="39"/>
    </row>
    <row r="5" spans="1:4" s="3" customFormat="1" ht="14.1" customHeight="1" x14ac:dyDescent="0.25">
      <c r="A5" s="34" t="s">
        <v>94</v>
      </c>
      <c r="B5" s="100" t="s">
        <v>237</v>
      </c>
      <c r="C5" s="34" t="s">
        <v>19</v>
      </c>
      <c r="D5" s="39"/>
    </row>
    <row r="6" spans="1:4" s="3" customFormat="1" ht="14.1" customHeight="1" x14ac:dyDescent="0.25">
      <c r="A6" s="35" t="s">
        <v>20</v>
      </c>
      <c r="B6" s="105">
        <v>42736</v>
      </c>
      <c r="C6" s="35" t="s">
        <v>95</v>
      </c>
      <c r="D6" s="39"/>
    </row>
    <row r="7" spans="1:4" s="3" customFormat="1" ht="30" x14ac:dyDescent="0.25">
      <c r="A7" s="34" t="s">
        <v>21</v>
      </c>
      <c r="B7" s="105">
        <v>44804</v>
      </c>
      <c r="C7" s="34" t="s">
        <v>22</v>
      </c>
      <c r="D7" s="39"/>
    </row>
    <row r="8" spans="1:4" s="3" customFormat="1" ht="30" x14ac:dyDescent="0.25">
      <c r="A8" s="45" t="s">
        <v>140</v>
      </c>
      <c r="B8" s="106" t="s">
        <v>239</v>
      </c>
      <c r="C8" s="46" t="s">
        <v>141</v>
      </c>
      <c r="D8" s="39"/>
    </row>
    <row r="9" spans="1:4" s="3" customFormat="1" x14ac:dyDescent="0.25">
      <c r="A9" s="42" t="s">
        <v>122</v>
      </c>
      <c r="B9" s="107" t="s">
        <v>232</v>
      </c>
      <c r="C9" s="43" t="s">
        <v>102</v>
      </c>
      <c r="D9" s="39"/>
    </row>
    <row r="10" spans="1:4" s="3" customFormat="1" ht="30" x14ac:dyDescent="0.25">
      <c r="A10" s="42" t="s">
        <v>123</v>
      </c>
      <c r="B10" s="107" t="s">
        <v>238</v>
      </c>
      <c r="C10" s="43" t="s">
        <v>103</v>
      </c>
      <c r="D10" s="39"/>
    </row>
    <row r="11" spans="1:4" s="3" customFormat="1" ht="30" x14ac:dyDescent="0.25">
      <c r="A11" s="42" t="s">
        <v>124</v>
      </c>
      <c r="B11" s="107" t="s">
        <v>249</v>
      </c>
      <c r="C11" s="43" t="s">
        <v>125</v>
      </c>
      <c r="D11" s="39"/>
    </row>
    <row r="12" spans="1:4" s="3" customFormat="1" ht="45" x14ac:dyDescent="0.25">
      <c r="A12" s="42" t="s">
        <v>100</v>
      </c>
      <c r="B12" s="108">
        <v>44228</v>
      </c>
      <c r="C12" s="43" t="s">
        <v>104</v>
      </c>
      <c r="D12" s="39"/>
    </row>
    <row r="13" spans="1:4" s="3" customFormat="1" ht="45" x14ac:dyDescent="0.25">
      <c r="A13" s="42" t="s">
        <v>126</v>
      </c>
      <c r="B13" s="107" t="s">
        <v>246</v>
      </c>
      <c r="C13" s="43" t="s">
        <v>105</v>
      </c>
      <c r="D13" s="39"/>
    </row>
    <row r="14" spans="1:4" ht="30" x14ac:dyDescent="0.25">
      <c r="A14" s="38" t="s">
        <v>96</v>
      </c>
      <c r="B14" s="101" t="s">
        <v>250</v>
      </c>
      <c r="C14" s="38" t="s">
        <v>97</v>
      </c>
      <c r="D14" s="39"/>
    </row>
    <row r="15" spans="1:4" x14ac:dyDescent="0.25">
      <c r="A15" s="39"/>
      <c r="B15" s="39"/>
      <c r="C15" s="39"/>
      <c r="D15" s="39"/>
    </row>
    <row r="19" spans="2:2" x14ac:dyDescent="0.25">
      <c r="B19" t="s">
        <v>101</v>
      </c>
    </row>
  </sheetData>
  <mergeCells count="1">
    <mergeCell ref="A1:D2"/>
  </mergeCells>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S7"/>
  <sheetViews>
    <sheetView workbookViewId="0">
      <selection activeCell="A12" sqref="A12"/>
    </sheetView>
  </sheetViews>
  <sheetFormatPr defaultColWidth="8.7109375" defaultRowHeight="15" x14ac:dyDescent="0.25"/>
  <cols>
    <col min="1" max="1" width="30.7109375" style="1" customWidth="1"/>
    <col min="2" max="2" width="30.7109375" style="84" customWidth="1"/>
    <col min="3" max="3" width="30.7109375" style="1" customWidth="1"/>
    <col min="4" max="4" width="30.7109375" style="92" customWidth="1"/>
    <col min="5" max="5" width="30.7109375" style="1" customWidth="1"/>
    <col min="6" max="9" width="30.7109375" style="92" customWidth="1"/>
    <col min="10" max="10" width="30.7109375" style="1" customWidth="1"/>
    <col min="11" max="11" width="30.7109375" style="88" customWidth="1"/>
    <col min="12" max="13" width="30.7109375" style="92" customWidth="1"/>
    <col min="14" max="17" width="30.7109375" style="88" customWidth="1"/>
    <col min="18" max="19" width="30.7109375" style="1" customWidth="1"/>
    <col min="20" max="22" width="14.140625" style="1" customWidth="1"/>
    <col min="23" max="23" width="16.140625" style="1" customWidth="1"/>
    <col min="24" max="24" width="16.42578125" style="1" customWidth="1"/>
    <col min="25" max="25" width="12" style="1" bestFit="1" customWidth="1"/>
    <col min="26" max="27" width="12.42578125" style="1" customWidth="1"/>
    <col min="28" max="28" width="9.42578125" style="1" customWidth="1"/>
    <col min="29" max="16384" width="8.7109375" style="1"/>
  </cols>
  <sheetData>
    <row r="1" spans="1:19" ht="114.95" customHeight="1" x14ac:dyDescent="0.25">
      <c r="A1" s="118" t="s">
        <v>213</v>
      </c>
      <c r="B1" s="119"/>
      <c r="C1" s="119"/>
      <c r="D1" s="119"/>
      <c r="E1" s="119"/>
      <c r="F1" s="119"/>
      <c r="G1" s="119"/>
      <c r="H1" s="119"/>
      <c r="I1" s="119"/>
      <c r="J1" s="119"/>
      <c r="K1" s="119"/>
      <c r="L1" s="119"/>
      <c r="M1" s="119"/>
      <c r="N1" s="119"/>
      <c r="O1" s="119"/>
      <c r="P1" s="119"/>
      <c r="Q1" s="119"/>
      <c r="R1" s="119"/>
      <c r="S1" s="119"/>
    </row>
    <row r="2" spans="1:19" ht="14.1" customHeight="1" x14ac:dyDescent="0.25">
      <c r="A2" s="120" t="s">
        <v>44</v>
      </c>
      <c r="B2" s="121"/>
      <c r="C2" s="121"/>
      <c r="D2" s="121"/>
      <c r="E2" s="121"/>
      <c r="F2" s="121"/>
      <c r="G2" s="121"/>
      <c r="H2" s="121"/>
      <c r="I2" s="121"/>
      <c r="J2" s="121"/>
      <c r="K2" s="121"/>
      <c r="L2" s="121"/>
      <c r="M2" s="121"/>
      <c r="N2" s="121"/>
      <c r="O2" s="121"/>
      <c r="P2" s="121"/>
      <c r="Q2" s="121"/>
      <c r="R2" s="121"/>
      <c r="S2" s="121"/>
    </row>
    <row r="3" spans="1:19" ht="14.1" customHeight="1" x14ac:dyDescent="0.25">
      <c r="A3" s="124" t="s">
        <v>45</v>
      </c>
      <c r="B3" s="122" t="s">
        <v>214</v>
      </c>
      <c r="C3" s="122" t="s">
        <v>215</v>
      </c>
      <c r="D3" s="122" t="s">
        <v>180</v>
      </c>
      <c r="E3" s="124" t="s">
        <v>46</v>
      </c>
      <c r="F3" s="122" t="s">
        <v>178</v>
      </c>
      <c r="G3" s="122" t="s">
        <v>179</v>
      </c>
      <c r="H3" s="122" t="s">
        <v>223</v>
      </c>
      <c r="I3" s="122" t="s">
        <v>224</v>
      </c>
      <c r="J3" s="124" t="s">
        <v>49</v>
      </c>
      <c r="K3" s="122" t="s">
        <v>181</v>
      </c>
      <c r="L3" s="122" t="s">
        <v>182</v>
      </c>
      <c r="M3" s="122" t="s">
        <v>183</v>
      </c>
      <c r="N3" s="122" t="s">
        <v>184</v>
      </c>
      <c r="O3" s="122" t="s">
        <v>185</v>
      </c>
      <c r="P3" s="122" t="s">
        <v>186</v>
      </c>
      <c r="Q3" s="122" t="s">
        <v>187</v>
      </c>
      <c r="R3" s="122" t="s">
        <v>188</v>
      </c>
      <c r="S3" s="122" t="s">
        <v>189</v>
      </c>
    </row>
    <row r="4" spans="1:19" ht="59.25" customHeight="1" x14ac:dyDescent="0.25">
      <c r="A4" s="124"/>
      <c r="B4" s="123"/>
      <c r="C4" s="123"/>
      <c r="D4" s="123"/>
      <c r="E4" s="124"/>
      <c r="F4" s="123"/>
      <c r="G4" s="123"/>
      <c r="H4" s="123"/>
      <c r="I4" s="123"/>
      <c r="J4" s="124"/>
      <c r="K4" s="123"/>
      <c r="L4" s="123"/>
      <c r="M4" s="123"/>
      <c r="N4" s="123"/>
      <c r="O4" s="123"/>
      <c r="P4" s="123"/>
      <c r="Q4" s="123"/>
      <c r="R4" s="123"/>
      <c r="S4" s="123"/>
    </row>
    <row r="5" spans="1:19" ht="105" x14ac:dyDescent="0.25">
      <c r="A5" s="78" t="s">
        <v>48</v>
      </c>
      <c r="B5" s="85" t="s">
        <v>216</v>
      </c>
      <c r="C5" s="85" t="s">
        <v>217</v>
      </c>
      <c r="D5" s="93" t="s">
        <v>192</v>
      </c>
      <c r="E5" s="79" t="s">
        <v>220</v>
      </c>
      <c r="F5" s="89" t="s">
        <v>190</v>
      </c>
      <c r="G5" s="89" t="s">
        <v>191</v>
      </c>
      <c r="H5" s="93" t="s">
        <v>225</v>
      </c>
      <c r="I5" s="93" t="s">
        <v>106</v>
      </c>
      <c r="J5" s="78" t="s">
        <v>50</v>
      </c>
      <c r="K5" s="89" t="s">
        <v>193</v>
      </c>
      <c r="L5" s="93" t="s">
        <v>194</v>
      </c>
      <c r="M5" s="93" t="s">
        <v>222</v>
      </c>
      <c r="N5" s="93" t="s">
        <v>195</v>
      </c>
      <c r="O5" s="93" t="s">
        <v>196</v>
      </c>
      <c r="P5" s="93" t="s">
        <v>197</v>
      </c>
      <c r="Q5" s="93" t="s">
        <v>198</v>
      </c>
      <c r="R5" s="93" t="s">
        <v>199</v>
      </c>
      <c r="S5" s="93" t="s">
        <v>200</v>
      </c>
    </row>
    <row r="6" spans="1:19" s="22" customFormat="1" ht="12" customHeight="1" x14ac:dyDescent="0.2">
      <c r="A6" s="21" t="s">
        <v>56</v>
      </c>
      <c r="B6" s="86" t="s">
        <v>218</v>
      </c>
      <c r="C6" s="87" t="s">
        <v>219</v>
      </c>
      <c r="D6" s="97" t="s">
        <v>203</v>
      </c>
      <c r="E6" s="21" t="s">
        <v>55</v>
      </c>
      <c r="F6" s="90" t="s">
        <v>201</v>
      </c>
      <c r="G6" s="90" t="s">
        <v>202</v>
      </c>
      <c r="H6" s="97" t="s">
        <v>226</v>
      </c>
      <c r="I6" s="97" t="s">
        <v>227</v>
      </c>
      <c r="J6" s="21" t="s">
        <v>54</v>
      </c>
      <c r="K6" s="90" t="s">
        <v>204</v>
      </c>
      <c r="L6" s="97" t="s">
        <v>205</v>
      </c>
      <c r="M6" s="97" t="s">
        <v>206</v>
      </c>
      <c r="N6" s="90" t="s">
        <v>207</v>
      </c>
      <c r="O6" s="90" t="s">
        <v>208</v>
      </c>
      <c r="P6" s="90" t="s">
        <v>209</v>
      </c>
      <c r="Q6" s="90" t="s">
        <v>210</v>
      </c>
      <c r="R6" s="96" t="s">
        <v>211</v>
      </c>
      <c r="S6" s="96" t="s">
        <v>212</v>
      </c>
    </row>
    <row r="7" spans="1:19" ht="75" x14ac:dyDescent="0.25">
      <c r="A7" s="102" t="s">
        <v>248</v>
      </c>
      <c r="B7" s="102">
        <v>1</v>
      </c>
      <c r="C7" s="102" t="s">
        <v>233</v>
      </c>
      <c r="D7" s="102" t="s">
        <v>243</v>
      </c>
      <c r="E7" s="104" t="s">
        <v>25</v>
      </c>
      <c r="F7" s="102" t="s">
        <v>234</v>
      </c>
      <c r="G7" s="102" t="s">
        <v>235</v>
      </c>
      <c r="H7" s="102">
        <v>6</v>
      </c>
      <c r="I7" s="102">
        <v>8</v>
      </c>
      <c r="J7" s="102">
        <v>2021</v>
      </c>
      <c r="K7" s="103" t="s">
        <v>247</v>
      </c>
      <c r="L7" s="102">
        <v>750000</v>
      </c>
      <c r="M7" s="102">
        <v>100000</v>
      </c>
      <c r="N7" s="104" t="s">
        <v>252</v>
      </c>
      <c r="O7" s="104">
        <v>28</v>
      </c>
      <c r="P7" s="102">
        <v>10.804</v>
      </c>
      <c r="Q7" s="102">
        <v>10.199</v>
      </c>
      <c r="R7" s="104">
        <f>33.6+(55.6*1.5)</f>
        <v>117</v>
      </c>
      <c r="S7" s="104">
        <f>R7</f>
        <v>117</v>
      </c>
    </row>
  </sheetData>
  <mergeCells count="21">
    <mergeCell ref="D3:D4"/>
    <mergeCell ref="H3:H4"/>
    <mergeCell ref="I3:I4"/>
    <mergeCell ref="K3:K4"/>
    <mergeCell ref="N3:N4"/>
    <mergeCell ref="A1:S1"/>
    <mergeCell ref="A2:S2"/>
    <mergeCell ref="R3:R4"/>
    <mergeCell ref="S3:S4"/>
    <mergeCell ref="A3:A4"/>
    <mergeCell ref="E3:E4"/>
    <mergeCell ref="J3:J4"/>
    <mergeCell ref="F3:F4"/>
    <mergeCell ref="B3:B4"/>
    <mergeCell ref="C3:C4"/>
    <mergeCell ref="G3:G4"/>
    <mergeCell ref="O3:O4"/>
    <mergeCell ref="P3:P4"/>
    <mergeCell ref="L3:L4"/>
    <mergeCell ref="M3:M4"/>
    <mergeCell ref="Q3:Q4"/>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E98D"/>
  </sheetPr>
  <dimension ref="A1:O7"/>
  <sheetViews>
    <sheetView workbookViewId="0">
      <selection activeCell="I11" sqref="I11"/>
    </sheetView>
  </sheetViews>
  <sheetFormatPr defaultColWidth="8.7109375" defaultRowHeight="15" x14ac:dyDescent="0.25"/>
  <cols>
    <col min="1" max="1" width="31.42578125" style="1" customWidth="1"/>
    <col min="2" max="11" width="27.7109375" style="1" customWidth="1"/>
    <col min="12" max="15" width="42.7109375" style="1" customWidth="1"/>
    <col min="16" max="16" width="25" style="1" bestFit="1" customWidth="1"/>
    <col min="17" max="17" width="53.7109375" style="1" customWidth="1"/>
    <col min="18" max="20" width="13.140625" style="1" customWidth="1"/>
    <col min="21" max="21" width="8.140625" style="1" customWidth="1"/>
    <col min="22" max="22" width="7" style="1" customWidth="1"/>
    <col min="23" max="23" width="8.28515625" style="1" customWidth="1"/>
    <col min="24" max="24" width="12.42578125" style="1" customWidth="1"/>
    <col min="25" max="25" width="8.28515625" style="1" customWidth="1"/>
    <col min="26" max="26" width="7.140625" style="1" customWidth="1"/>
    <col min="27" max="27" width="7.42578125" style="1" customWidth="1"/>
    <col min="28" max="28" width="13.140625" style="1" customWidth="1"/>
    <col min="29" max="29" width="9.7109375" style="1" customWidth="1"/>
    <col min="30" max="30" width="17.140625" style="1" customWidth="1"/>
    <col min="31" max="31" width="15.42578125" style="1" customWidth="1"/>
    <col min="32" max="32" width="17" style="1" customWidth="1"/>
    <col min="33" max="35" width="14.140625" style="1" customWidth="1"/>
    <col min="36" max="36" width="16.140625" style="1" customWidth="1"/>
    <col min="37" max="37" width="16.42578125" style="1" customWidth="1"/>
    <col min="38" max="38" width="12" style="1" bestFit="1" customWidth="1"/>
    <col min="39" max="40" width="12.42578125" style="1" customWidth="1"/>
    <col min="41" max="41" width="9.42578125" style="1" customWidth="1"/>
    <col min="42" max="16384" width="8.7109375" style="1"/>
  </cols>
  <sheetData>
    <row r="1" spans="1:15" ht="52.35" customHeight="1" x14ac:dyDescent="0.25">
      <c r="A1" s="118" t="s">
        <v>51</v>
      </c>
      <c r="B1" s="119"/>
      <c r="C1" s="119"/>
      <c r="D1" s="119"/>
      <c r="E1" s="119"/>
      <c r="F1" s="119"/>
      <c r="G1" s="119"/>
      <c r="H1" s="119"/>
      <c r="I1" s="119"/>
      <c r="J1" s="119"/>
      <c r="K1" s="125"/>
      <c r="L1" s="125"/>
      <c r="M1" s="125"/>
      <c r="N1" s="125"/>
      <c r="O1" s="126"/>
    </row>
    <row r="2" spans="1:15" ht="14.1" customHeight="1" x14ac:dyDescent="0.25">
      <c r="A2" s="120" t="s">
        <v>44</v>
      </c>
      <c r="B2" s="121"/>
      <c r="C2" s="121"/>
      <c r="D2" s="131"/>
      <c r="E2" s="129" t="s">
        <v>57</v>
      </c>
      <c r="F2" s="130"/>
      <c r="G2" s="130"/>
      <c r="H2" s="130"/>
      <c r="I2" s="127" t="s">
        <v>66</v>
      </c>
      <c r="J2" s="128"/>
      <c r="K2" s="125"/>
      <c r="L2" s="132" t="s">
        <v>83</v>
      </c>
      <c r="M2" s="133"/>
      <c r="N2" s="133"/>
      <c r="O2" s="76" t="s">
        <v>165</v>
      </c>
    </row>
    <row r="3" spans="1:15" ht="59.25" customHeight="1" x14ac:dyDescent="0.25">
      <c r="A3" s="26" t="s">
        <v>221</v>
      </c>
      <c r="B3" s="27" t="s">
        <v>81</v>
      </c>
      <c r="C3" s="27" t="s">
        <v>168</v>
      </c>
      <c r="D3" s="27" t="s">
        <v>93</v>
      </c>
      <c r="E3" s="23" t="s">
        <v>170</v>
      </c>
      <c r="F3" s="23" t="s">
        <v>245</v>
      </c>
      <c r="G3" s="23" t="s">
        <v>89</v>
      </c>
      <c r="H3" s="23" t="s">
        <v>90</v>
      </c>
      <c r="I3" s="25" t="s">
        <v>171</v>
      </c>
      <c r="J3" s="24" t="s">
        <v>91</v>
      </c>
      <c r="K3" s="24" t="s">
        <v>92</v>
      </c>
      <c r="L3" s="77" t="s">
        <v>175</v>
      </c>
      <c r="M3" s="37" t="s">
        <v>87</v>
      </c>
      <c r="N3" s="37" t="s">
        <v>88</v>
      </c>
      <c r="O3" s="75" t="s">
        <v>164</v>
      </c>
    </row>
    <row r="4" spans="1:15" ht="195" x14ac:dyDescent="0.25">
      <c r="A4" s="93" t="s">
        <v>228</v>
      </c>
      <c r="B4" s="79" t="s">
        <v>52</v>
      </c>
      <c r="C4" s="79" t="s">
        <v>167</v>
      </c>
      <c r="D4" s="79" t="s">
        <v>52</v>
      </c>
      <c r="E4" s="80" t="s">
        <v>244</v>
      </c>
      <c r="F4" s="80" t="s">
        <v>64</v>
      </c>
      <c r="G4" s="80" t="s">
        <v>63</v>
      </c>
      <c r="H4" s="80" t="s">
        <v>65</v>
      </c>
      <c r="I4" s="81" t="s">
        <v>69</v>
      </c>
      <c r="J4" s="81" t="s">
        <v>70</v>
      </c>
      <c r="K4" s="81" t="s">
        <v>71</v>
      </c>
      <c r="L4" s="82" t="s">
        <v>177</v>
      </c>
      <c r="M4" s="82" t="s">
        <v>176</v>
      </c>
      <c r="N4" s="82" t="s">
        <v>85</v>
      </c>
      <c r="O4" s="83" t="s">
        <v>169</v>
      </c>
    </row>
    <row r="5" spans="1:15" s="22" customFormat="1" ht="12" customHeight="1" x14ac:dyDescent="0.2">
      <c r="A5" s="96" t="s">
        <v>218</v>
      </c>
      <c r="B5" s="21" t="s">
        <v>82</v>
      </c>
      <c r="C5" s="21" t="s">
        <v>173</v>
      </c>
      <c r="D5" s="21" t="s">
        <v>53</v>
      </c>
      <c r="E5" s="21" t="s">
        <v>74</v>
      </c>
      <c r="F5" s="21" t="s">
        <v>75</v>
      </c>
      <c r="G5" s="21" t="s">
        <v>76</v>
      </c>
      <c r="H5" s="21" t="s">
        <v>77</v>
      </c>
      <c r="I5" s="21" t="s">
        <v>78</v>
      </c>
      <c r="J5" s="21" t="s">
        <v>79</v>
      </c>
      <c r="K5" s="21" t="s">
        <v>80</v>
      </c>
      <c r="L5" s="21" t="s">
        <v>174</v>
      </c>
      <c r="M5" s="21" t="s">
        <v>84</v>
      </c>
      <c r="N5" s="21" t="s">
        <v>86</v>
      </c>
      <c r="O5" s="21" t="s">
        <v>40</v>
      </c>
    </row>
    <row r="6" spans="1:15" x14ac:dyDescent="0.25">
      <c r="A6" s="104">
        <v>1</v>
      </c>
      <c r="B6" s="102" t="s">
        <v>240</v>
      </c>
      <c r="C6" s="102" t="s">
        <v>241</v>
      </c>
      <c r="D6" s="102" t="s">
        <v>242</v>
      </c>
      <c r="E6" s="151">
        <f>F6+G6+H6</f>
        <v>1814000</v>
      </c>
      <c r="F6" s="151">
        <v>1391000</v>
      </c>
      <c r="G6" s="151">
        <v>337000</v>
      </c>
      <c r="H6" s="151">
        <v>86000</v>
      </c>
      <c r="I6" s="151">
        <f>J6+K6</f>
        <v>23000</v>
      </c>
      <c r="J6" s="151">
        <v>20000</v>
      </c>
      <c r="K6" s="151">
        <v>3000</v>
      </c>
      <c r="L6" s="155">
        <v>13.8</v>
      </c>
      <c r="M6" s="152">
        <f>100.628522580767*1000</f>
        <v>100628.52258076699</v>
      </c>
      <c r="N6" s="152">
        <f>M6*0.95</f>
        <v>95597.096451728634</v>
      </c>
      <c r="O6" s="154">
        <f>((0.108*E6) + I6)/N6</f>
        <v>2.2899440268098386</v>
      </c>
    </row>
    <row r="7" spans="1:15" s="92" customFormat="1" x14ac:dyDescent="0.25">
      <c r="A7" s="104">
        <v>1</v>
      </c>
      <c r="B7" s="102" t="s">
        <v>255</v>
      </c>
      <c r="C7" s="102" t="s">
        <v>253</v>
      </c>
      <c r="D7" s="102" t="s">
        <v>242</v>
      </c>
      <c r="E7" s="151">
        <f>F7+G7+H7</f>
        <v>1814000</v>
      </c>
      <c r="F7" s="151">
        <v>1391000</v>
      </c>
      <c r="G7" s="151">
        <v>337000</v>
      </c>
      <c r="H7" s="151">
        <v>86000</v>
      </c>
      <c r="I7" s="151">
        <f>J7+K7</f>
        <v>23000</v>
      </c>
      <c r="J7" s="151">
        <v>20000</v>
      </c>
      <c r="K7" s="151">
        <v>3000</v>
      </c>
      <c r="L7" s="155">
        <v>13.8</v>
      </c>
      <c r="M7" s="153">
        <f>125.495*1000</f>
        <v>125495</v>
      </c>
      <c r="N7" s="152">
        <f>M7*0.95</f>
        <v>119220.25</v>
      </c>
      <c r="O7" s="154">
        <f>((0.108*E7) + I7)/N7</f>
        <v>1.8361981290930023</v>
      </c>
    </row>
  </sheetData>
  <mergeCells count="5">
    <mergeCell ref="A1:O1"/>
    <mergeCell ref="I2:K2"/>
    <mergeCell ref="E2:H2"/>
    <mergeCell ref="A2:D2"/>
    <mergeCell ref="L2:N2"/>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2:W47"/>
  <sheetViews>
    <sheetView workbookViewId="0">
      <selection activeCell="E17" sqref="E17"/>
    </sheetView>
  </sheetViews>
  <sheetFormatPr defaultColWidth="8.85546875" defaultRowHeight="15" x14ac:dyDescent="0.25"/>
  <cols>
    <col min="1" max="1" width="16.42578125" style="3" bestFit="1" customWidth="1"/>
    <col min="2" max="4" width="8.85546875" style="3"/>
    <col min="5" max="7" width="12.7109375" style="3" customWidth="1"/>
    <col min="8" max="16384" width="8.85546875" style="3"/>
  </cols>
  <sheetData>
    <row r="2" spans="1:23" x14ac:dyDescent="0.25">
      <c r="A2" s="134" t="s">
        <v>163</v>
      </c>
      <c r="B2" s="134"/>
      <c r="C2" s="134"/>
      <c r="D2" s="134"/>
      <c r="E2" s="134"/>
      <c r="F2" s="134"/>
      <c r="G2" s="134"/>
      <c r="H2" s="134"/>
      <c r="I2" s="134"/>
      <c r="J2" s="134"/>
      <c r="K2" s="134"/>
      <c r="L2" s="134"/>
      <c r="M2" s="134"/>
      <c r="N2" s="134"/>
      <c r="O2" s="134"/>
      <c r="P2" s="134"/>
      <c r="Q2" s="134"/>
      <c r="R2" s="134"/>
      <c r="S2" s="134"/>
      <c r="T2" s="134"/>
      <c r="U2" s="134"/>
      <c r="V2" s="134"/>
      <c r="W2" s="134"/>
    </row>
    <row r="3" spans="1:23" x14ac:dyDescent="0.25">
      <c r="A3" s="135" t="s">
        <v>166</v>
      </c>
      <c r="B3" s="135"/>
      <c r="C3" s="135"/>
      <c r="D3" s="135"/>
      <c r="E3" s="135"/>
      <c r="F3" s="135"/>
      <c r="G3" s="135"/>
      <c r="H3" s="135"/>
      <c r="I3" s="135"/>
      <c r="J3" s="135"/>
      <c r="K3" s="135"/>
      <c r="L3" s="135"/>
      <c r="M3" s="135"/>
      <c r="N3" s="135"/>
      <c r="O3" s="135"/>
      <c r="P3" s="135"/>
      <c r="Q3" s="135"/>
      <c r="R3" s="135"/>
      <c r="S3" s="135"/>
      <c r="T3" s="135"/>
      <c r="U3" s="135"/>
      <c r="V3" s="135"/>
      <c r="W3" s="135"/>
    </row>
    <row r="5" spans="1:23" x14ac:dyDescent="0.25">
      <c r="A5" s="47" t="s">
        <v>142</v>
      </c>
    </row>
    <row r="6" spans="1:23" x14ac:dyDescent="0.25">
      <c r="A6" s="3" t="s">
        <v>143</v>
      </c>
      <c r="B6" s="3">
        <v>60</v>
      </c>
      <c r="C6" s="3" t="s">
        <v>144</v>
      </c>
    </row>
    <row r="7" spans="1:23" x14ac:dyDescent="0.25">
      <c r="A7" s="3" t="s">
        <v>145</v>
      </c>
      <c r="B7" s="48">
        <v>300</v>
      </c>
      <c r="C7" s="3" t="s">
        <v>144</v>
      </c>
    </row>
    <row r="8" spans="1:23" x14ac:dyDescent="0.25">
      <c r="A8" s="3" t="s">
        <v>146</v>
      </c>
      <c r="B8" s="49">
        <v>0.14285714285714285</v>
      </c>
    </row>
    <row r="10" spans="1:23" x14ac:dyDescent="0.25">
      <c r="C10" s="3" t="s">
        <v>147</v>
      </c>
      <c r="D10" s="3" t="s">
        <v>148</v>
      </c>
    </row>
    <row r="11" spans="1:23" ht="30" x14ac:dyDescent="0.25">
      <c r="B11" s="3" t="s">
        <v>149</v>
      </c>
      <c r="C11" s="3" t="s">
        <v>150</v>
      </c>
      <c r="D11" s="3" t="s">
        <v>150</v>
      </c>
      <c r="E11" s="1" t="s">
        <v>157</v>
      </c>
      <c r="F11" s="1" t="s">
        <v>158</v>
      </c>
      <c r="G11" s="1" t="s">
        <v>156</v>
      </c>
    </row>
    <row r="12" spans="1:23" x14ac:dyDescent="0.25">
      <c r="B12" s="50">
        <v>0</v>
      </c>
      <c r="C12" s="51">
        <v>8.9155937171461804E-3</v>
      </c>
      <c r="D12" s="51">
        <v>8.0811789376239295E-3</v>
      </c>
    </row>
    <row r="13" spans="1:23" x14ac:dyDescent="0.25">
      <c r="B13" s="50">
        <v>0.1</v>
      </c>
      <c r="C13" s="51">
        <v>3.0960718148777201E-2</v>
      </c>
      <c r="D13" s="51">
        <v>2.6247461155809702E-2</v>
      </c>
    </row>
    <row r="14" spans="1:23" x14ac:dyDescent="0.25">
      <c r="B14" s="50">
        <v>0.2</v>
      </c>
      <c r="C14" s="51">
        <v>4.1843218924573697E-2</v>
      </c>
      <c r="D14" s="51">
        <v>3.6201218866518801E-2</v>
      </c>
    </row>
    <row r="15" spans="1:23" x14ac:dyDescent="0.25">
      <c r="B15" s="50">
        <v>0.3</v>
      </c>
      <c r="C15" s="51">
        <v>4.3819138609590899E-2</v>
      </c>
      <c r="D15" s="51">
        <v>3.9011815429563598E-2</v>
      </c>
    </row>
    <row r="16" spans="1:23" x14ac:dyDescent="0.25">
      <c r="B16" s="50">
        <v>0.4</v>
      </c>
      <c r="C16" s="51">
        <v>4.7522898029396202E-2</v>
      </c>
      <c r="D16" s="51">
        <v>4.38961890700163E-2</v>
      </c>
    </row>
    <row r="17" spans="2:4" x14ac:dyDescent="0.25">
      <c r="B17" s="50">
        <v>0.5</v>
      </c>
      <c r="C17" s="51">
        <v>4.9364044853021601E-2</v>
      </c>
      <c r="D17" s="51">
        <v>4.5127032283548002E-2</v>
      </c>
    </row>
    <row r="18" spans="2:4" x14ac:dyDescent="0.25">
      <c r="B18" s="50">
        <v>0.6</v>
      </c>
      <c r="C18" s="51">
        <v>5.2584202193746002E-2</v>
      </c>
      <c r="D18" s="51">
        <v>4.4119922750515503E-2</v>
      </c>
    </row>
    <row r="19" spans="2:4" x14ac:dyDescent="0.25">
      <c r="B19" s="50">
        <v>0.7</v>
      </c>
      <c r="C19" s="51">
        <v>5.0736563162420999E-2</v>
      </c>
      <c r="D19" s="51">
        <v>4.4747471452902199E-2</v>
      </c>
    </row>
    <row r="20" spans="2:4" x14ac:dyDescent="0.25">
      <c r="B20" s="50">
        <v>0.8</v>
      </c>
      <c r="C20" s="51">
        <v>5.2081157228662599E-2</v>
      </c>
      <c r="D20" s="51">
        <v>4.5708228372810397E-2</v>
      </c>
    </row>
    <row r="21" spans="2:4" x14ac:dyDescent="0.25">
      <c r="B21" s="50">
        <v>0.9</v>
      </c>
      <c r="C21" s="51">
        <v>5.5891000584924397E-2</v>
      </c>
      <c r="D21" s="51">
        <v>4.7623910295365099E-2</v>
      </c>
    </row>
    <row r="22" spans="2:4" x14ac:dyDescent="0.25">
      <c r="B22" s="50">
        <v>1</v>
      </c>
      <c r="C22" s="51">
        <v>5.0490307501434399E-2</v>
      </c>
      <c r="D22" s="51">
        <v>5.0030624186339197E-2</v>
      </c>
    </row>
    <row r="23" spans="2:4" x14ac:dyDescent="0.25">
      <c r="B23" s="50">
        <v>1.1000000000000001</v>
      </c>
      <c r="C23" s="51">
        <v>5.17037690492173E-2</v>
      </c>
      <c r="D23" s="51">
        <v>4.5806451925918999E-2</v>
      </c>
    </row>
    <row r="24" spans="2:4" x14ac:dyDescent="0.25">
      <c r="B24" s="50">
        <v>1.2</v>
      </c>
      <c r="C24" s="51">
        <v>5.0426649066996003E-2</v>
      </c>
      <c r="D24" s="51">
        <v>4.71872398597179E-2</v>
      </c>
    </row>
    <row r="25" spans="2:4" x14ac:dyDescent="0.25">
      <c r="B25" s="50">
        <v>1.3</v>
      </c>
      <c r="C25" s="51">
        <v>4.7585980578315701E-2</v>
      </c>
      <c r="D25" s="51">
        <v>4.5223384289989101E-2</v>
      </c>
    </row>
    <row r="26" spans="2:4" x14ac:dyDescent="0.25">
      <c r="B26" s="50">
        <v>1.4</v>
      </c>
      <c r="C26" s="51">
        <v>4.7356109416833797E-2</v>
      </c>
      <c r="D26" s="51">
        <v>4.5840880169117103E-2</v>
      </c>
    </row>
    <row r="27" spans="2:4" x14ac:dyDescent="0.25">
      <c r="B27" s="50">
        <v>1.5</v>
      </c>
      <c r="C27" s="51">
        <v>4.3133877099305697E-2</v>
      </c>
      <c r="D27" s="51">
        <v>4.3152868897773602E-2</v>
      </c>
    </row>
    <row r="28" spans="2:4" x14ac:dyDescent="0.25">
      <c r="B28" s="50">
        <v>1.6</v>
      </c>
      <c r="C28" s="51">
        <v>4.2384725242434799E-2</v>
      </c>
      <c r="D28" s="51">
        <v>4.3282780598427197E-2</v>
      </c>
    </row>
    <row r="29" spans="2:4" x14ac:dyDescent="0.25">
      <c r="B29" s="50">
        <v>1.7</v>
      </c>
      <c r="C29" s="51">
        <v>3.96541704212812E-2</v>
      </c>
      <c r="D29" s="51">
        <v>3.9606630415743603E-2</v>
      </c>
    </row>
    <row r="30" spans="2:4" x14ac:dyDescent="0.25">
      <c r="B30" s="50">
        <v>1.8</v>
      </c>
      <c r="C30" s="51">
        <v>3.3680500162146597E-2</v>
      </c>
      <c r="D30" s="51">
        <v>3.7798794689481503E-2</v>
      </c>
    </row>
    <row r="31" spans="2:4" x14ac:dyDescent="0.25">
      <c r="B31" s="50">
        <v>1.9</v>
      </c>
      <c r="C31" s="51">
        <v>3.1301760475329399E-2</v>
      </c>
      <c r="D31" s="51">
        <v>3.4907862184229602E-2</v>
      </c>
    </row>
    <row r="32" spans="2:4" x14ac:dyDescent="0.25">
      <c r="B32" s="50">
        <v>2</v>
      </c>
      <c r="C32" s="51">
        <v>2.6085100187231501E-2</v>
      </c>
      <c r="D32" s="51">
        <v>2.9962936318105898E-2</v>
      </c>
    </row>
    <row r="33" spans="2:7" x14ac:dyDescent="0.25">
      <c r="B33" s="50">
        <v>2.1</v>
      </c>
      <c r="C33" s="51">
        <v>2.2878761283868999E-2</v>
      </c>
      <c r="D33" s="51">
        <v>2.8118107167017601E-2</v>
      </c>
    </row>
    <row r="34" spans="2:7" x14ac:dyDescent="0.25">
      <c r="B34" s="50">
        <v>2.2000000000000002</v>
      </c>
      <c r="C34" s="51">
        <v>2.04526491591474E-2</v>
      </c>
      <c r="D34" s="51">
        <v>2.4314187750413999E-2</v>
      </c>
    </row>
    <row r="35" spans="2:7" x14ac:dyDescent="0.25">
      <c r="B35" s="50">
        <v>2.2999999999999998</v>
      </c>
      <c r="C35" s="51">
        <v>1.6461401977852601E-2</v>
      </c>
      <c r="D35" s="51">
        <v>2.1498860792894901E-2</v>
      </c>
    </row>
    <row r="36" spans="2:7" x14ac:dyDescent="0.25">
      <c r="B36" s="50">
        <v>2.4</v>
      </c>
      <c r="C36" s="51">
        <v>1.28211979138923E-2</v>
      </c>
      <c r="D36" s="51">
        <v>1.7925320925657798E-2</v>
      </c>
    </row>
    <row r="37" spans="2:7" x14ac:dyDescent="0.25">
      <c r="B37" s="50">
        <v>2.5</v>
      </c>
      <c r="C37" s="51">
        <v>1.11977598155847E-2</v>
      </c>
      <c r="D37" s="51">
        <v>1.7913053395962001E-2</v>
      </c>
    </row>
    <row r="38" spans="2:7" x14ac:dyDescent="0.25">
      <c r="B38" s="50">
        <v>2.6</v>
      </c>
      <c r="C38" s="51">
        <v>6.5780005838108301E-3</v>
      </c>
      <c r="D38" s="51">
        <v>1.27653443865491E-2</v>
      </c>
    </row>
    <row r="39" spans="2:7" x14ac:dyDescent="0.25">
      <c r="B39" s="50">
        <v>2.7</v>
      </c>
      <c r="C39" s="51">
        <v>5.4216317537940798E-3</v>
      </c>
      <c r="D39" s="51">
        <v>1.0430742879025E-2</v>
      </c>
    </row>
    <row r="40" spans="2:7" x14ac:dyDescent="0.25">
      <c r="B40" s="50">
        <v>2.8</v>
      </c>
      <c r="C40" s="51">
        <v>3.7408664113256799E-3</v>
      </c>
      <c r="D40" s="51">
        <v>8.1219008973598492E-3</v>
      </c>
    </row>
    <row r="41" spans="2:7" x14ac:dyDescent="0.25">
      <c r="B41" s="50">
        <v>2.9</v>
      </c>
      <c r="C41" s="51">
        <v>1.9238965038005801E-3</v>
      </c>
      <c r="D41" s="51">
        <v>4.9896553463075798E-3</v>
      </c>
    </row>
    <row r="42" spans="2:7" x14ac:dyDescent="0.25">
      <c r="B42" s="50">
        <v>3</v>
      </c>
      <c r="C42" s="51">
        <v>1.0023499441364401E-3</v>
      </c>
      <c r="D42" s="51">
        <v>4.5724586413588703E-3</v>
      </c>
    </row>
    <row r="43" spans="2:7" x14ac:dyDescent="0.25">
      <c r="B43" s="3">
        <v>3.1</v>
      </c>
      <c r="C43" s="51"/>
      <c r="D43" s="52">
        <v>3.1500529540611699E-3</v>
      </c>
    </row>
    <row r="44" spans="2:7" x14ac:dyDescent="0.25">
      <c r="B44" s="3">
        <v>3.2</v>
      </c>
      <c r="C44" s="51"/>
      <c r="D44" s="51">
        <v>1.7674023910165301E-3</v>
      </c>
    </row>
    <row r="45" spans="2:7" x14ac:dyDescent="0.25">
      <c r="B45" s="3">
        <v>3.3</v>
      </c>
      <c r="C45" s="51"/>
      <c r="D45" s="51">
        <v>8.6803032285796204E-4</v>
      </c>
    </row>
    <row r="47" spans="2:7" x14ac:dyDescent="0.25">
      <c r="B47" s="73" t="s">
        <v>155</v>
      </c>
      <c r="C47" s="74">
        <f>SUM(C12:C45)</f>
        <v>0.99999999999999944</v>
      </c>
      <c r="D47" s="74">
        <f>SUM(D12:D45)</f>
        <v>0.99999999999999967</v>
      </c>
      <c r="E47" s="73"/>
      <c r="F47" s="73"/>
      <c r="G47" s="73"/>
    </row>
  </sheetData>
  <mergeCells count="2">
    <mergeCell ref="A2:W2"/>
    <mergeCell ref="A3:W3"/>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B2:AV59"/>
  <sheetViews>
    <sheetView workbookViewId="0">
      <selection activeCell="G7" sqref="G7"/>
    </sheetView>
  </sheetViews>
  <sheetFormatPr defaultColWidth="8.85546875" defaultRowHeight="15" x14ac:dyDescent="0.25"/>
  <cols>
    <col min="1" max="1" width="3.7109375" style="3" customWidth="1"/>
    <col min="2" max="2" width="16.28515625" style="3" customWidth="1"/>
    <col min="3" max="3" width="6.7109375" style="3" customWidth="1"/>
    <col min="4" max="24" width="5.42578125" style="3" customWidth="1"/>
    <col min="25" max="25" width="9.140625" style="3" customWidth="1"/>
    <col min="26" max="26" width="16.28515625" style="3" customWidth="1"/>
    <col min="27" max="27" width="8.85546875" style="3"/>
    <col min="28" max="48" width="5.42578125" style="3" customWidth="1"/>
    <col min="49" max="16384" width="8.85546875" style="3"/>
  </cols>
  <sheetData>
    <row r="2" spans="2:48" x14ac:dyDescent="0.25">
      <c r="B2" s="146" t="s">
        <v>161</v>
      </c>
      <c r="C2" s="146"/>
      <c r="D2" s="146"/>
      <c r="E2" s="146"/>
      <c r="F2" s="146"/>
      <c r="G2" s="146"/>
      <c r="H2" s="146"/>
      <c r="I2" s="146"/>
      <c r="J2" s="146"/>
      <c r="K2" s="146"/>
      <c r="L2" s="146"/>
      <c r="M2" s="146"/>
      <c r="N2" s="146"/>
      <c r="O2" s="146"/>
      <c r="P2" s="146"/>
      <c r="Q2" s="146"/>
      <c r="R2" s="146"/>
      <c r="S2" s="146"/>
      <c r="T2" s="146"/>
      <c r="U2" s="146"/>
      <c r="V2" s="146"/>
      <c r="W2" s="146"/>
      <c r="X2" s="146"/>
    </row>
    <row r="3" spans="2:48" x14ac:dyDescent="0.25">
      <c r="B3" s="147" t="s">
        <v>162</v>
      </c>
      <c r="C3" s="147"/>
      <c r="D3" s="147"/>
      <c r="E3" s="147"/>
      <c r="F3" s="147"/>
      <c r="G3" s="147"/>
      <c r="H3" s="147"/>
      <c r="I3" s="147"/>
      <c r="J3" s="147"/>
      <c r="K3" s="147"/>
      <c r="L3" s="147"/>
      <c r="M3" s="147"/>
      <c r="N3" s="147"/>
      <c r="O3" s="147"/>
      <c r="P3" s="147"/>
      <c r="Q3" s="147"/>
      <c r="R3" s="147"/>
      <c r="S3" s="147"/>
      <c r="T3" s="147"/>
      <c r="U3" s="147"/>
      <c r="V3" s="147"/>
      <c r="W3" s="147"/>
      <c r="X3" s="147"/>
    </row>
    <row r="5" spans="2:48" x14ac:dyDescent="0.25">
      <c r="B5" s="47" t="s">
        <v>142</v>
      </c>
    </row>
    <row r="6" spans="2:48" x14ac:dyDescent="0.25">
      <c r="B6" s="3" t="s">
        <v>143</v>
      </c>
      <c r="C6" s="3">
        <v>30</v>
      </c>
      <c r="D6" s="3" t="s">
        <v>144</v>
      </c>
    </row>
    <row r="7" spans="2:48" x14ac:dyDescent="0.25">
      <c r="B7" s="3" t="s">
        <v>145</v>
      </c>
      <c r="C7" s="48">
        <v>5000</v>
      </c>
      <c r="D7" s="3" t="s">
        <v>144</v>
      </c>
      <c r="P7" s="30"/>
    </row>
    <row r="8" spans="2:48" x14ac:dyDescent="0.25">
      <c r="B8" s="3" t="s">
        <v>151</v>
      </c>
      <c r="C8" s="3" t="s">
        <v>254</v>
      </c>
    </row>
    <row r="9" spans="2:48" ht="15.75" thickBot="1" x14ac:dyDescent="0.3"/>
    <row r="10" spans="2:48" ht="15.75" customHeight="1" thickBot="1" x14ac:dyDescent="0.3">
      <c r="B10" s="139" t="s">
        <v>172</v>
      </c>
      <c r="C10" s="140"/>
      <c r="D10" s="136" t="s">
        <v>251</v>
      </c>
      <c r="E10" s="137"/>
      <c r="F10" s="137"/>
      <c r="G10" s="137"/>
      <c r="H10" s="137"/>
      <c r="I10" s="137"/>
      <c r="J10" s="137"/>
      <c r="K10" s="137"/>
      <c r="L10" s="137"/>
      <c r="M10" s="137"/>
      <c r="N10" s="137"/>
      <c r="O10" s="137"/>
      <c r="P10" s="137"/>
      <c r="Q10" s="137"/>
      <c r="R10" s="137"/>
      <c r="S10" s="137"/>
      <c r="T10" s="137"/>
      <c r="U10" s="137"/>
      <c r="V10" s="137"/>
      <c r="W10" s="137"/>
      <c r="X10" s="138"/>
      <c r="Z10" s="139" t="s">
        <v>159</v>
      </c>
      <c r="AA10" s="140"/>
      <c r="AB10" s="136" t="s">
        <v>251</v>
      </c>
      <c r="AC10" s="137"/>
      <c r="AD10" s="137"/>
      <c r="AE10" s="137"/>
      <c r="AF10" s="137"/>
      <c r="AG10" s="137"/>
      <c r="AH10" s="137"/>
      <c r="AI10" s="137"/>
      <c r="AJ10" s="137"/>
      <c r="AK10" s="137"/>
      <c r="AL10" s="137"/>
      <c r="AM10" s="137"/>
      <c r="AN10" s="137"/>
      <c r="AO10" s="137"/>
      <c r="AP10" s="137"/>
      <c r="AQ10" s="137"/>
      <c r="AR10" s="137"/>
      <c r="AS10" s="137"/>
      <c r="AT10" s="137"/>
      <c r="AU10" s="137"/>
      <c r="AV10" s="138"/>
    </row>
    <row r="11" spans="2:48" ht="15.75" thickBot="1" x14ac:dyDescent="0.3">
      <c r="B11" s="141"/>
      <c r="C11" s="142"/>
      <c r="D11" s="53">
        <v>0.5</v>
      </c>
      <c r="E11" s="54">
        <f>D11+1</f>
        <v>1.5</v>
      </c>
      <c r="F11" s="54">
        <f t="shared" ref="F11:X11" si="0">E11+1</f>
        <v>2.5</v>
      </c>
      <c r="G11" s="54">
        <f t="shared" si="0"/>
        <v>3.5</v>
      </c>
      <c r="H11" s="54">
        <f t="shared" si="0"/>
        <v>4.5</v>
      </c>
      <c r="I11" s="54">
        <f t="shared" si="0"/>
        <v>5.5</v>
      </c>
      <c r="J11" s="54">
        <f t="shared" si="0"/>
        <v>6.5</v>
      </c>
      <c r="K11" s="54">
        <f t="shared" si="0"/>
        <v>7.5</v>
      </c>
      <c r="L11" s="54">
        <f t="shared" si="0"/>
        <v>8.5</v>
      </c>
      <c r="M11" s="54">
        <f t="shared" si="0"/>
        <v>9.5</v>
      </c>
      <c r="N11" s="54">
        <f t="shared" si="0"/>
        <v>10.5</v>
      </c>
      <c r="O11" s="54">
        <f t="shared" si="0"/>
        <v>11.5</v>
      </c>
      <c r="P11" s="54">
        <f t="shared" si="0"/>
        <v>12.5</v>
      </c>
      <c r="Q11" s="54">
        <f t="shared" si="0"/>
        <v>13.5</v>
      </c>
      <c r="R11" s="54">
        <f t="shared" si="0"/>
        <v>14.5</v>
      </c>
      <c r="S11" s="54">
        <f t="shared" si="0"/>
        <v>15.5</v>
      </c>
      <c r="T11" s="54">
        <f t="shared" si="0"/>
        <v>16.5</v>
      </c>
      <c r="U11" s="54">
        <f t="shared" si="0"/>
        <v>17.5</v>
      </c>
      <c r="V11" s="54">
        <f t="shared" si="0"/>
        <v>18.5</v>
      </c>
      <c r="W11" s="54">
        <f t="shared" si="0"/>
        <v>19.5</v>
      </c>
      <c r="X11" s="55">
        <f t="shared" si="0"/>
        <v>20.5</v>
      </c>
      <c r="Z11" s="141"/>
      <c r="AA11" s="142"/>
      <c r="AB11" s="53">
        <v>0.5</v>
      </c>
      <c r="AC11" s="54">
        <f>AB11+1</f>
        <v>1.5</v>
      </c>
      <c r="AD11" s="54">
        <f t="shared" ref="AD11" si="1">AC11+1</f>
        <v>2.5</v>
      </c>
      <c r="AE11" s="54">
        <f t="shared" ref="AE11" si="2">AD11+1</f>
        <v>3.5</v>
      </c>
      <c r="AF11" s="54">
        <f t="shared" ref="AF11" si="3">AE11+1</f>
        <v>4.5</v>
      </c>
      <c r="AG11" s="54">
        <f t="shared" ref="AG11" si="4">AF11+1</f>
        <v>5.5</v>
      </c>
      <c r="AH11" s="54">
        <f t="shared" ref="AH11" si="5">AG11+1</f>
        <v>6.5</v>
      </c>
      <c r="AI11" s="54">
        <f t="shared" ref="AI11" si="6">AH11+1</f>
        <v>7.5</v>
      </c>
      <c r="AJ11" s="54">
        <f t="shared" ref="AJ11" si="7">AI11+1</f>
        <v>8.5</v>
      </c>
      <c r="AK11" s="54">
        <f t="shared" ref="AK11" si="8">AJ11+1</f>
        <v>9.5</v>
      </c>
      <c r="AL11" s="54">
        <f t="shared" ref="AL11" si="9">AK11+1</f>
        <v>10.5</v>
      </c>
      <c r="AM11" s="54">
        <f t="shared" ref="AM11" si="10">AL11+1</f>
        <v>11.5</v>
      </c>
      <c r="AN11" s="54">
        <f t="shared" ref="AN11" si="11">AM11+1</f>
        <v>12.5</v>
      </c>
      <c r="AO11" s="54">
        <f t="shared" ref="AO11" si="12">AN11+1</f>
        <v>13.5</v>
      </c>
      <c r="AP11" s="54">
        <f t="shared" ref="AP11" si="13">AO11+1</f>
        <v>14.5</v>
      </c>
      <c r="AQ11" s="54">
        <f t="shared" ref="AQ11" si="14">AP11+1</f>
        <v>15.5</v>
      </c>
      <c r="AR11" s="54">
        <f t="shared" ref="AR11" si="15">AQ11+1</f>
        <v>16.5</v>
      </c>
      <c r="AS11" s="54">
        <f t="shared" ref="AS11" si="16">AR11+1</f>
        <v>17.5</v>
      </c>
      <c r="AT11" s="54">
        <f t="shared" ref="AT11" si="17">AS11+1</f>
        <v>18.5</v>
      </c>
      <c r="AU11" s="54">
        <f t="shared" ref="AU11" si="18">AT11+1</f>
        <v>19.5</v>
      </c>
      <c r="AV11" s="55">
        <f t="shared" ref="AV11" si="19">AU11+1</f>
        <v>20.5</v>
      </c>
    </row>
    <row r="12" spans="2:48" ht="15" customHeight="1" x14ac:dyDescent="0.25">
      <c r="B12" s="143" t="s">
        <v>152</v>
      </c>
      <c r="C12" s="56">
        <v>0.25</v>
      </c>
      <c r="D12" s="57"/>
      <c r="E12" s="58"/>
      <c r="F12" s="58"/>
      <c r="G12" s="58"/>
      <c r="H12" s="59"/>
      <c r="I12" s="59"/>
      <c r="J12" s="59"/>
      <c r="K12" s="59"/>
      <c r="L12" s="59"/>
      <c r="M12" s="59"/>
      <c r="N12" s="59"/>
      <c r="O12" s="59"/>
      <c r="P12" s="59"/>
      <c r="Q12" s="59"/>
      <c r="R12" s="59"/>
      <c r="S12" s="59"/>
      <c r="T12" s="59"/>
      <c r="U12" s="59"/>
      <c r="V12" s="59"/>
      <c r="W12" s="59"/>
      <c r="X12" s="60"/>
      <c r="Z12" s="143" t="s">
        <v>152</v>
      </c>
      <c r="AA12" s="56">
        <v>0.25</v>
      </c>
      <c r="AB12" s="57"/>
      <c r="AC12" s="58"/>
      <c r="AD12" s="58"/>
      <c r="AE12" s="58">
        <v>6.601283692242426E-4</v>
      </c>
      <c r="AF12" s="59">
        <v>0</v>
      </c>
      <c r="AG12" s="59">
        <v>0</v>
      </c>
      <c r="AH12" s="59">
        <v>0</v>
      </c>
      <c r="AI12" s="59">
        <v>0</v>
      </c>
      <c r="AJ12" s="59">
        <v>0</v>
      </c>
      <c r="AK12" s="59">
        <v>0.15922201387168416</v>
      </c>
      <c r="AL12" s="59">
        <v>2.6076368686666899E-2</v>
      </c>
      <c r="AM12" s="59">
        <v>0</v>
      </c>
      <c r="AN12" s="59">
        <v>0</v>
      </c>
      <c r="AO12" s="59">
        <v>6.5949031853932919E-3</v>
      </c>
      <c r="AP12" s="59">
        <v>1.4174075807391359E-3</v>
      </c>
      <c r="AQ12" s="59"/>
      <c r="AR12" s="59"/>
      <c r="AS12" s="59"/>
      <c r="AT12" s="59"/>
      <c r="AU12" s="59"/>
      <c r="AV12" s="60"/>
    </row>
    <row r="13" spans="2:48" x14ac:dyDescent="0.25">
      <c r="B13" s="144"/>
      <c r="C13" s="61">
        <f>C12+0.5</f>
        <v>0.75</v>
      </c>
      <c r="D13" s="62"/>
      <c r="E13" s="63"/>
      <c r="F13" s="63"/>
      <c r="G13" s="63">
        <v>2.8085694024558702E-3</v>
      </c>
      <c r="H13" s="64">
        <v>4.76803642742507E-3</v>
      </c>
      <c r="I13" s="64">
        <v>2.17314223864442E-2</v>
      </c>
      <c r="J13" s="64">
        <v>6.88612697346322E-3</v>
      </c>
      <c r="K13" s="64">
        <v>9.5733960362781294E-3</v>
      </c>
      <c r="L13" s="64">
        <v>5.0572910834919601E-3</v>
      </c>
      <c r="M13" s="64">
        <v>2.99518530959579E-3</v>
      </c>
      <c r="N13" s="64">
        <v>8.5096853655805601E-3</v>
      </c>
      <c r="O13" s="64">
        <v>2.2580524763930899E-3</v>
      </c>
      <c r="P13" s="64">
        <v>9.5174112641361502E-4</v>
      </c>
      <c r="Q13" s="64"/>
      <c r="R13" s="64">
        <v>1.77285111782928E-4</v>
      </c>
      <c r="S13" s="64"/>
      <c r="T13" s="64"/>
      <c r="U13" s="64"/>
      <c r="V13" s="64"/>
      <c r="W13" s="64"/>
      <c r="X13" s="65"/>
      <c r="Z13" s="144"/>
      <c r="AA13" s="61">
        <f>AA12+0.5</f>
        <v>0.75</v>
      </c>
      <c r="AB13" s="62"/>
      <c r="AC13" s="63"/>
      <c r="AD13" s="63"/>
      <c r="AE13" s="63">
        <v>8.120585129080057</v>
      </c>
      <c r="AF13" s="64">
        <v>3.2624886519095724</v>
      </c>
      <c r="AG13" s="64">
        <v>1.0099408213945684</v>
      </c>
      <c r="AH13" s="64">
        <v>0.70357408325900073</v>
      </c>
      <c r="AI13" s="64">
        <v>0.23265162844909004</v>
      </c>
      <c r="AJ13" s="64">
        <v>0.26445833628097321</v>
      </c>
      <c r="AK13" s="64">
        <v>0.25441621184044083</v>
      </c>
      <c r="AL13" s="64">
        <v>2.7566296688830656E-2</v>
      </c>
      <c r="AM13" s="64">
        <v>7.1688604827654309E-3</v>
      </c>
      <c r="AN13" s="64">
        <v>1.9646172999310083E-2</v>
      </c>
      <c r="AO13" s="64">
        <v>0</v>
      </c>
      <c r="AP13" s="64">
        <v>0</v>
      </c>
      <c r="AQ13" s="64"/>
      <c r="AR13" s="64"/>
      <c r="AS13" s="64"/>
      <c r="AT13" s="64"/>
      <c r="AU13" s="64"/>
      <c r="AV13" s="65"/>
    </row>
    <row r="14" spans="2:48" x14ac:dyDescent="0.25">
      <c r="B14" s="144"/>
      <c r="C14" s="61">
        <f t="shared" ref="C14:C31" si="20">C13+0.5</f>
        <v>1.25</v>
      </c>
      <c r="D14" s="62"/>
      <c r="E14" s="63"/>
      <c r="F14" s="63"/>
      <c r="G14" s="63">
        <v>4.4507893852871998E-3</v>
      </c>
      <c r="H14" s="64">
        <v>1.7038032321875101E-2</v>
      </c>
      <c r="I14" s="64">
        <v>4.7913634158175601E-2</v>
      </c>
      <c r="J14" s="64">
        <v>2.02384951293248E-2</v>
      </c>
      <c r="K14" s="64">
        <v>3.7229873474414997E-2</v>
      </c>
      <c r="L14" s="64">
        <v>1.89041913932744E-2</v>
      </c>
      <c r="M14" s="64">
        <v>6.8954577688202104E-3</v>
      </c>
      <c r="N14" s="64">
        <v>1.31377598626507E-2</v>
      </c>
      <c r="O14" s="64">
        <v>3.6016870078005498E-3</v>
      </c>
      <c r="P14" s="64">
        <v>1.67954316425932E-3</v>
      </c>
      <c r="Q14" s="64"/>
      <c r="R14" s="64">
        <v>8.0244840070167604E-4</v>
      </c>
      <c r="S14" s="64">
        <v>1.67954316425932E-4</v>
      </c>
      <c r="T14" s="64"/>
      <c r="U14" s="64"/>
      <c r="V14" s="64"/>
      <c r="W14" s="64"/>
      <c r="X14" s="65"/>
      <c r="Z14" s="144"/>
      <c r="AA14" s="61">
        <f t="shared" ref="AA14:AA31" si="21">AA13+0.5</f>
        <v>1.25</v>
      </c>
      <c r="AB14" s="62"/>
      <c r="AC14" s="63"/>
      <c r="AD14" s="63"/>
      <c r="AE14" s="63">
        <v>20.514675589995544</v>
      </c>
      <c r="AF14" s="64">
        <v>14.191501014032724</v>
      </c>
      <c r="AG14" s="64">
        <v>9.3912444040271588</v>
      </c>
      <c r="AH14" s="64">
        <v>6.1908355375486135</v>
      </c>
      <c r="AI14" s="64">
        <v>3.3200936387618913</v>
      </c>
      <c r="AJ14" s="64">
        <v>2.0945871427822169</v>
      </c>
      <c r="AK14" s="64">
        <v>1.3389535846914336</v>
      </c>
      <c r="AL14" s="64">
        <v>0.78472429829230772</v>
      </c>
      <c r="AM14" s="64">
        <v>0.4424672501161736</v>
      </c>
      <c r="AN14" s="64">
        <v>0.22121969555571352</v>
      </c>
      <c r="AO14" s="64">
        <v>4.5472411070392404E-2</v>
      </c>
      <c r="AP14" s="64">
        <v>0</v>
      </c>
      <c r="AQ14" s="64"/>
      <c r="AR14" s="64"/>
      <c r="AS14" s="64"/>
      <c r="AT14" s="64"/>
      <c r="AU14" s="64"/>
      <c r="AV14" s="65"/>
    </row>
    <row r="15" spans="2:48" x14ac:dyDescent="0.25">
      <c r="B15" s="144"/>
      <c r="C15" s="61">
        <f t="shared" si="20"/>
        <v>1.75</v>
      </c>
      <c r="D15" s="62"/>
      <c r="E15" s="63"/>
      <c r="F15" s="63"/>
      <c r="G15" s="63">
        <v>1.5769044153323599E-3</v>
      </c>
      <c r="H15" s="64">
        <v>1.49852573433359E-2</v>
      </c>
      <c r="I15" s="64">
        <v>5.7505691785167803E-2</v>
      </c>
      <c r="J15" s="64">
        <v>2.0546411376105699E-2</v>
      </c>
      <c r="K15" s="64">
        <v>5.1907214570970001E-2</v>
      </c>
      <c r="L15" s="64">
        <v>2.5827641548165602E-2</v>
      </c>
      <c r="M15" s="64">
        <v>1.04691523905498E-2</v>
      </c>
      <c r="N15" s="64">
        <v>1.5759713357966599E-2</v>
      </c>
      <c r="O15" s="64">
        <v>5.2159146045608904E-3</v>
      </c>
      <c r="P15" s="64">
        <v>3.3590863285186401E-3</v>
      </c>
      <c r="Q15" s="64"/>
      <c r="R15" s="64">
        <v>1.30631134997947E-3</v>
      </c>
      <c r="S15" s="64">
        <v>5.0000000000000001E-4</v>
      </c>
      <c r="T15" s="64"/>
      <c r="U15" s="64"/>
      <c r="V15" s="64"/>
      <c r="W15" s="64"/>
      <c r="X15" s="65"/>
      <c r="Z15" s="144"/>
      <c r="AA15" s="61">
        <f t="shared" si="21"/>
        <v>1.75</v>
      </c>
      <c r="AB15" s="62"/>
      <c r="AC15" s="63"/>
      <c r="AD15" s="63"/>
      <c r="AE15" s="63">
        <v>38.737280125848514</v>
      </c>
      <c r="AF15" s="64">
        <v>29.220084063122457</v>
      </c>
      <c r="AG15" s="64">
        <v>21.923179565254426</v>
      </c>
      <c r="AH15" s="64">
        <v>14.976320814181491</v>
      </c>
      <c r="AI15" s="64">
        <v>9.8593808836979466</v>
      </c>
      <c r="AJ15" s="64">
        <v>6.2611793768328692</v>
      </c>
      <c r="AK15" s="64">
        <v>3.8496453471163559</v>
      </c>
      <c r="AL15" s="64">
        <v>2.3634771147858031</v>
      </c>
      <c r="AM15" s="64">
        <v>1.4540194349170963</v>
      </c>
      <c r="AN15" s="64">
        <v>0.77023130120120209</v>
      </c>
      <c r="AO15" s="64">
        <v>0.19919754265729811</v>
      </c>
      <c r="AP15" s="64">
        <v>0</v>
      </c>
      <c r="AQ15" s="64"/>
      <c r="AR15" s="64"/>
      <c r="AS15" s="64"/>
      <c r="AT15" s="64"/>
      <c r="AU15" s="64"/>
      <c r="AV15" s="65"/>
    </row>
    <row r="16" spans="2:48" x14ac:dyDescent="0.25">
      <c r="B16" s="144"/>
      <c r="C16" s="61">
        <f t="shared" si="20"/>
        <v>2.25</v>
      </c>
      <c r="D16" s="62"/>
      <c r="E16" s="63"/>
      <c r="F16" s="63"/>
      <c r="G16" s="63">
        <v>1.67954316425932E-4</v>
      </c>
      <c r="H16" s="64">
        <v>3.2377859888776902E-3</v>
      </c>
      <c r="I16" s="64">
        <v>4.5823535998208501E-2</v>
      </c>
      <c r="J16" s="64">
        <v>1.6142275967603498E-2</v>
      </c>
      <c r="K16" s="64">
        <v>4.7027208599261003E-2</v>
      </c>
      <c r="L16" s="64">
        <v>3.2975030791624699E-2</v>
      </c>
      <c r="M16" s="64">
        <v>1.28858283880118E-2</v>
      </c>
      <c r="N16" s="64">
        <v>1.66648005075953E-2</v>
      </c>
      <c r="O16" s="64">
        <v>4.4974433620721798E-3</v>
      </c>
      <c r="P16" s="64">
        <v>3.0698316724517599E-3</v>
      </c>
      <c r="Q16" s="64"/>
      <c r="R16" s="64">
        <v>1.88482066211324E-3</v>
      </c>
      <c r="S16" s="64">
        <v>1.67954316425932E-4</v>
      </c>
      <c r="T16" s="64"/>
      <c r="U16" s="64"/>
      <c r="V16" s="64"/>
      <c r="W16" s="64"/>
      <c r="X16" s="65"/>
      <c r="Z16" s="144"/>
      <c r="AA16" s="61">
        <f t="shared" si="21"/>
        <v>2.25</v>
      </c>
      <c r="AB16" s="62"/>
      <c r="AC16" s="63"/>
      <c r="AD16" s="63"/>
      <c r="AE16" s="63">
        <v>50.301570787858147</v>
      </c>
      <c r="AF16" s="64">
        <v>40.614122056327382</v>
      </c>
      <c r="AG16" s="64">
        <v>31.202997018834235</v>
      </c>
      <c r="AH16" s="64">
        <v>22.313360792834537</v>
      </c>
      <c r="AI16" s="64">
        <v>15.408131810345894</v>
      </c>
      <c r="AJ16" s="64">
        <v>10.08164795405453</v>
      </c>
      <c r="AK16" s="64">
        <v>6.3554128648626786</v>
      </c>
      <c r="AL16" s="64">
        <v>4.0297948359745268</v>
      </c>
      <c r="AM16" s="64">
        <v>2.6430170524910013</v>
      </c>
      <c r="AN16" s="64">
        <v>1.4036676308366427</v>
      </c>
      <c r="AO16" s="64">
        <v>0.31231409969486701</v>
      </c>
      <c r="AP16" s="64">
        <v>0</v>
      </c>
      <c r="AQ16" s="64"/>
      <c r="AR16" s="64"/>
      <c r="AS16" s="64"/>
      <c r="AT16" s="64"/>
      <c r="AU16" s="64"/>
      <c r="AV16" s="65"/>
    </row>
    <row r="17" spans="2:48" x14ac:dyDescent="0.25">
      <c r="B17" s="144"/>
      <c r="C17" s="61">
        <f t="shared" si="20"/>
        <v>2.75</v>
      </c>
      <c r="D17" s="62"/>
      <c r="E17" s="63"/>
      <c r="F17" s="63"/>
      <c r="G17" s="63"/>
      <c r="H17" s="64">
        <v>5.9717090284775896E-4</v>
      </c>
      <c r="I17" s="64">
        <v>2.32616728249916E-2</v>
      </c>
      <c r="J17" s="64">
        <v>1.7168663456873099E-2</v>
      </c>
      <c r="K17" s="64">
        <v>3.2443175456275897E-2</v>
      </c>
      <c r="L17" s="64">
        <v>3.2853730451983698E-2</v>
      </c>
      <c r="M17" s="64">
        <v>1.47053334826261E-2</v>
      </c>
      <c r="N17" s="64">
        <v>1.6226253125816398E-2</v>
      </c>
      <c r="O17" s="64">
        <v>4.2268502967192896E-3</v>
      </c>
      <c r="P17" s="64">
        <v>2.4913223603179901E-3</v>
      </c>
      <c r="Q17" s="64"/>
      <c r="R17" s="64">
        <v>1.53025043854738E-3</v>
      </c>
      <c r="S17" s="64">
        <v>1.67954316425932E-4</v>
      </c>
      <c r="T17" s="64"/>
      <c r="U17" s="64"/>
      <c r="V17" s="64"/>
      <c r="W17" s="64"/>
      <c r="X17" s="65"/>
      <c r="Z17" s="144"/>
      <c r="AA17" s="61">
        <f t="shared" si="21"/>
        <v>2.75</v>
      </c>
      <c r="AB17" s="62"/>
      <c r="AC17" s="63"/>
      <c r="AD17" s="63"/>
      <c r="AE17" s="63">
        <v>72.641599080194979</v>
      </c>
      <c r="AF17" s="64">
        <v>61.083502920165571</v>
      </c>
      <c r="AG17" s="64">
        <v>48.751018743374345</v>
      </c>
      <c r="AH17" s="64">
        <v>35.265670807334892</v>
      </c>
      <c r="AI17" s="64">
        <v>24.873895150292892</v>
      </c>
      <c r="AJ17" s="64">
        <v>16.728792878878391</v>
      </c>
      <c r="AK17" s="64">
        <v>10.963777374603973</v>
      </c>
      <c r="AL17" s="64">
        <v>7.2654625192185387</v>
      </c>
      <c r="AM17" s="64">
        <v>4.8229399984094856</v>
      </c>
      <c r="AN17" s="64">
        <v>2.8396543854140641</v>
      </c>
      <c r="AO17" s="64">
        <v>0.97892341758667256</v>
      </c>
      <c r="AP17" s="64">
        <v>0</v>
      </c>
      <c r="AQ17" s="64"/>
      <c r="AR17" s="64"/>
      <c r="AS17" s="64"/>
      <c r="AT17" s="64"/>
      <c r="AU17" s="64"/>
      <c r="AV17" s="65"/>
    </row>
    <row r="18" spans="2:48" x14ac:dyDescent="0.25">
      <c r="B18" s="144"/>
      <c r="C18" s="61">
        <f t="shared" si="20"/>
        <v>3.25</v>
      </c>
      <c r="D18" s="62"/>
      <c r="E18" s="63"/>
      <c r="F18" s="63"/>
      <c r="G18" s="63"/>
      <c r="H18" s="64">
        <v>1.1196954428395499E-4</v>
      </c>
      <c r="I18" s="64">
        <v>7.29668196917105E-3</v>
      </c>
      <c r="J18" s="64">
        <v>9.83465830627403E-3</v>
      </c>
      <c r="K18" s="64">
        <v>1.8745567872205399E-2</v>
      </c>
      <c r="L18" s="64">
        <v>2.2281939312507E-2</v>
      </c>
      <c r="M18" s="64">
        <v>1.2242003508379101E-2</v>
      </c>
      <c r="N18" s="64">
        <v>1.6683462098309301E-2</v>
      </c>
      <c r="O18" s="64">
        <v>3.87228007315344E-3</v>
      </c>
      <c r="P18" s="64">
        <v>2.2860448624640799E-3</v>
      </c>
      <c r="Q18" s="64"/>
      <c r="R18" s="64">
        <v>7.7445601463068704E-4</v>
      </c>
      <c r="S18" s="64"/>
      <c r="T18" s="64"/>
      <c r="U18" s="64"/>
      <c r="V18" s="64"/>
      <c r="W18" s="64"/>
      <c r="X18" s="65"/>
      <c r="Z18" s="144"/>
      <c r="AA18" s="61">
        <f t="shared" si="21"/>
        <v>3.25</v>
      </c>
      <c r="AB18" s="62"/>
      <c r="AC18" s="63"/>
      <c r="AD18" s="63"/>
      <c r="AE18" s="63">
        <v>80</v>
      </c>
      <c r="AF18" s="64">
        <v>80</v>
      </c>
      <c r="AG18" s="64">
        <v>69.209518631523835</v>
      </c>
      <c r="AH18" s="64">
        <v>52.022657197005067</v>
      </c>
      <c r="AI18" s="64">
        <v>36.846060035567405</v>
      </c>
      <c r="AJ18" s="64">
        <v>25.006523430523831</v>
      </c>
      <c r="AK18" s="64">
        <v>17.232479660362269</v>
      </c>
      <c r="AL18" s="64">
        <v>12.148063458384156</v>
      </c>
      <c r="AM18" s="64">
        <v>8.4680832986503205</v>
      </c>
      <c r="AN18" s="64">
        <v>5.3970410998056613</v>
      </c>
      <c r="AO18" s="64">
        <v>2.4807160394289887</v>
      </c>
      <c r="AP18" s="64">
        <v>0</v>
      </c>
      <c r="AQ18" s="64"/>
      <c r="AR18" s="64"/>
      <c r="AS18" s="64"/>
      <c r="AT18" s="64"/>
      <c r="AU18" s="64"/>
      <c r="AV18" s="65"/>
    </row>
    <row r="19" spans="2:48" x14ac:dyDescent="0.25">
      <c r="B19" s="144"/>
      <c r="C19" s="61">
        <f t="shared" si="20"/>
        <v>3.75</v>
      </c>
      <c r="D19" s="62"/>
      <c r="E19" s="63"/>
      <c r="F19" s="63"/>
      <c r="G19" s="63"/>
      <c r="H19" s="64">
        <v>1.8661590713992501E-5</v>
      </c>
      <c r="I19" s="64">
        <v>1.68887395961632E-3</v>
      </c>
      <c r="J19" s="64">
        <v>4.4507893852871998E-3</v>
      </c>
      <c r="K19" s="64">
        <v>1.2353973052663E-2</v>
      </c>
      <c r="L19" s="64">
        <v>1.41548165565633E-2</v>
      </c>
      <c r="M19" s="64">
        <v>8.8362632030754302E-3</v>
      </c>
      <c r="N19" s="64">
        <v>1.5190534841189899E-2</v>
      </c>
      <c r="O19" s="64">
        <v>3.39640950994663E-3</v>
      </c>
      <c r="P19" s="64">
        <v>1.4089500989064301E-3</v>
      </c>
      <c r="Q19" s="64"/>
      <c r="R19" s="64">
        <v>4.0000000000000002E-4</v>
      </c>
      <c r="S19" s="64"/>
      <c r="T19" s="64"/>
      <c r="U19" s="64"/>
      <c r="V19" s="64"/>
      <c r="W19" s="64"/>
      <c r="X19" s="65"/>
      <c r="Z19" s="144"/>
      <c r="AA19" s="61">
        <f t="shared" si="21"/>
        <v>3.75</v>
      </c>
      <c r="AB19" s="62"/>
      <c r="AC19" s="63"/>
      <c r="AD19" s="63"/>
      <c r="AE19" s="63"/>
      <c r="AF19" s="64">
        <v>80</v>
      </c>
      <c r="AG19" s="64">
        <v>80</v>
      </c>
      <c r="AH19" s="64">
        <v>68.806305726189237</v>
      </c>
      <c r="AI19" s="64">
        <v>50.905579500054856</v>
      </c>
      <c r="AJ19" s="64">
        <v>35.417784263340629</v>
      </c>
      <c r="AK19" s="64">
        <v>25.986711771644455</v>
      </c>
      <c r="AL19" s="64">
        <v>19.213523482745078</v>
      </c>
      <c r="AM19" s="64">
        <v>13.883672702057572</v>
      </c>
      <c r="AN19" s="64">
        <v>9.3168236504082085</v>
      </c>
      <c r="AO19" s="64">
        <v>5.0522119741576654</v>
      </c>
      <c r="AP19" s="64">
        <v>0.86005105219535405</v>
      </c>
      <c r="AQ19" s="64"/>
      <c r="AR19" s="64"/>
      <c r="AS19" s="64"/>
      <c r="AT19" s="64"/>
      <c r="AU19" s="64"/>
      <c r="AV19" s="65"/>
    </row>
    <row r="20" spans="2:48" x14ac:dyDescent="0.25">
      <c r="B20" s="144"/>
      <c r="C20" s="61">
        <f t="shared" si="20"/>
        <v>4.25</v>
      </c>
      <c r="D20" s="62"/>
      <c r="E20" s="63"/>
      <c r="F20" s="63"/>
      <c r="G20" s="63"/>
      <c r="H20" s="64"/>
      <c r="I20" s="64">
        <v>3.63901018922853E-4</v>
      </c>
      <c r="J20" s="64">
        <v>1.28764975926548E-3</v>
      </c>
      <c r="K20" s="64">
        <v>5.9530474377636E-3</v>
      </c>
      <c r="L20" s="64">
        <v>7.3899899227410099E-3</v>
      </c>
      <c r="M20" s="64">
        <v>4.9266599484940098E-3</v>
      </c>
      <c r="N20" s="64">
        <v>1.0515806367334801E-2</v>
      </c>
      <c r="O20" s="64">
        <v>2.3793528160340402E-3</v>
      </c>
      <c r="P20" s="64">
        <v>8.0244840070167604E-4</v>
      </c>
      <c r="Q20" s="64"/>
      <c r="R20" s="64">
        <v>2.0000000000000001E-4</v>
      </c>
      <c r="S20" s="64"/>
      <c r="T20" s="64"/>
      <c r="U20" s="64"/>
      <c r="V20" s="64"/>
      <c r="W20" s="64"/>
      <c r="X20" s="65"/>
      <c r="Z20" s="144"/>
      <c r="AA20" s="61">
        <f t="shared" si="21"/>
        <v>4.25</v>
      </c>
      <c r="AB20" s="62"/>
      <c r="AC20" s="63"/>
      <c r="AD20" s="63"/>
      <c r="AE20" s="63"/>
      <c r="AF20" s="64">
        <v>80</v>
      </c>
      <c r="AG20" s="64">
        <v>80</v>
      </c>
      <c r="AH20" s="64">
        <v>80</v>
      </c>
      <c r="AI20" s="64">
        <v>67.231770582465813</v>
      </c>
      <c r="AJ20" s="64">
        <v>50.569817576864722</v>
      </c>
      <c r="AK20" s="64">
        <v>37.960992017198116</v>
      </c>
      <c r="AL20" s="64">
        <v>28.508074976990695</v>
      </c>
      <c r="AM20" s="64">
        <v>21.033656698541378</v>
      </c>
      <c r="AN20" s="64">
        <v>14.676313737917271</v>
      </c>
      <c r="AO20" s="64">
        <v>8.8417223006119485</v>
      </c>
      <c r="AP20" s="64">
        <v>3.1610795571781733</v>
      </c>
      <c r="AQ20" s="64"/>
      <c r="AR20" s="64"/>
      <c r="AS20" s="64"/>
      <c r="AT20" s="64"/>
      <c r="AU20" s="64"/>
      <c r="AV20" s="65"/>
    </row>
    <row r="21" spans="2:48" x14ac:dyDescent="0.25">
      <c r="B21" s="144"/>
      <c r="C21" s="61">
        <f t="shared" si="20"/>
        <v>4.75</v>
      </c>
      <c r="D21" s="62"/>
      <c r="E21" s="63"/>
      <c r="F21" s="63"/>
      <c r="G21" s="63"/>
      <c r="H21" s="64"/>
      <c r="I21" s="64"/>
      <c r="J21" s="64">
        <v>3.3590863285186401E-4</v>
      </c>
      <c r="K21" s="64">
        <v>2.3420296346060498E-3</v>
      </c>
      <c r="L21" s="64">
        <v>2.9392005374538101E-3</v>
      </c>
      <c r="M21" s="64">
        <v>2.8272309931698602E-3</v>
      </c>
      <c r="N21" s="64">
        <v>6.3356100474004397E-3</v>
      </c>
      <c r="O21" s="64">
        <v>1.70753555033031E-3</v>
      </c>
      <c r="P21" s="64">
        <v>5.7850931213376605E-4</v>
      </c>
      <c r="Q21" s="64"/>
      <c r="R21" s="64">
        <v>1E-4</v>
      </c>
      <c r="S21" s="64"/>
      <c r="T21" s="64"/>
      <c r="U21" s="64"/>
      <c r="V21" s="64"/>
      <c r="W21" s="64"/>
      <c r="X21" s="65"/>
      <c r="Z21" s="144"/>
      <c r="AA21" s="61">
        <f t="shared" si="21"/>
        <v>4.75</v>
      </c>
      <c r="AB21" s="62"/>
      <c r="AC21" s="63"/>
      <c r="AD21" s="63"/>
      <c r="AE21" s="63"/>
      <c r="AF21" s="64"/>
      <c r="AG21" s="64">
        <v>80</v>
      </c>
      <c r="AH21" s="64">
        <v>80</v>
      </c>
      <c r="AI21" s="64">
        <v>80</v>
      </c>
      <c r="AJ21" s="64">
        <v>66.719999014652458</v>
      </c>
      <c r="AK21" s="64">
        <v>51.705546858134241</v>
      </c>
      <c r="AL21" s="64">
        <v>39.543739410399866</v>
      </c>
      <c r="AM21" s="64">
        <v>29.662412352477393</v>
      </c>
      <c r="AN21" s="64">
        <v>21.321845330499631</v>
      </c>
      <c r="AO21" s="64">
        <v>13.840222230808807</v>
      </c>
      <c r="AP21" s="64">
        <v>6.6701767432068682</v>
      </c>
      <c r="AQ21" s="64"/>
      <c r="AR21" s="64"/>
      <c r="AS21" s="64"/>
      <c r="AT21" s="64"/>
      <c r="AU21" s="64"/>
      <c r="AV21" s="65"/>
    </row>
    <row r="22" spans="2:48" x14ac:dyDescent="0.25">
      <c r="B22" s="144"/>
      <c r="C22" s="61">
        <f t="shared" si="20"/>
        <v>5.25</v>
      </c>
      <c r="D22" s="62"/>
      <c r="E22" s="63"/>
      <c r="F22" s="63"/>
      <c r="G22" s="63"/>
      <c r="H22" s="64"/>
      <c r="I22" s="64"/>
      <c r="J22" s="64"/>
      <c r="K22" s="64">
        <v>7.6512521927369096E-4</v>
      </c>
      <c r="L22" s="64">
        <v>1.03571828462658E-3</v>
      </c>
      <c r="M22" s="64">
        <v>1.4089500989064301E-3</v>
      </c>
      <c r="N22" s="64">
        <v>3.5643638263725599E-3</v>
      </c>
      <c r="O22" s="64">
        <v>1.3622961221214499E-3</v>
      </c>
      <c r="P22" s="64">
        <v>4.75870563206808E-4</v>
      </c>
      <c r="Q22" s="64"/>
      <c r="R22" s="64">
        <v>1E-4</v>
      </c>
      <c r="S22" s="64"/>
      <c r="T22" s="64"/>
      <c r="U22" s="64"/>
      <c r="V22" s="64"/>
      <c r="W22" s="64"/>
      <c r="X22" s="65"/>
      <c r="Z22" s="144"/>
      <c r="AA22" s="61">
        <f t="shared" si="21"/>
        <v>5.25</v>
      </c>
      <c r="AB22" s="62"/>
      <c r="AC22" s="63"/>
      <c r="AD22" s="63"/>
      <c r="AE22" s="63"/>
      <c r="AF22" s="64"/>
      <c r="AG22" s="64"/>
      <c r="AH22" s="64"/>
      <c r="AI22" s="64"/>
      <c r="AJ22" s="64"/>
      <c r="AK22" s="64"/>
      <c r="AL22" s="64"/>
      <c r="AM22" s="64"/>
      <c r="AN22" s="64"/>
      <c r="AO22" s="64"/>
      <c r="AP22" s="64"/>
      <c r="AQ22" s="64"/>
      <c r="AR22" s="64"/>
      <c r="AS22" s="64"/>
      <c r="AT22" s="64"/>
      <c r="AU22" s="64"/>
      <c r="AV22" s="65"/>
    </row>
    <row r="23" spans="2:48" x14ac:dyDescent="0.25">
      <c r="B23" s="144"/>
      <c r="C23" s="61">
        <f t="shared" si="20"/>
        <v>5.75</v>
      </c>
      <c r="D23" s="62"/>
      <c r="E23" s="63"/>
      <c r="F23" s="63"/>
      <c r="G23" s="63"/>
      <c r="H23" s="64"/>
      <c r="I23" s="64"/>
      <c r="J23" s="64"/>
      <c r="K23" s="64">
        <v>1.4929272571194001E-4</v>
      </c>
      <c r="L23" s="64">
        <v>2.8925465606688302E-4</v>
      </c>
      <c r="M23" s="64">
        <v>5.3185533534878501E-4</v>
      </c>
      <c r="N23" s="64">
        <v>1.69820475497331E-3</v>
      </c>
      <c r="O23" s="64">
        <v>5.7850931213376605E-4</v>
      </c>
      <c r="P23" s="64">
        <v>2.0527749785391699E-4</v>
      </c>
      <c r="Q23" s="64"/>
      <c r="R23" s="64"/>
      <c r="S23" s="64"/>
      <c r="T23" s="64"/>
      <c r="U23" s="64"/>
      <c r="V23" s="64"/>
      <c r="W23" s="64"/>
      <c r="X23" s="65"/>
      <c r="Z23" s="144"/>
      <c r="AA23" s="61">
        <f t="shared" si="21"/>
        <v>5.75</v>
      </c>
      <c r="AB23" s="62"/>
      <c r="AC23" s="63"/>
      <c r="AD23" s="63"/>
      <c r="AE23" s="63"/>
      <c r="AF23" s="64"/>
      <c r="AG23" s="64"/>
      <c r="AH23" s="64"/>
      <c r="AI23" s="64"/>
      <c r="AJ23" s="64"/>
      <c r="AK23" s="64"/>
      <c r="AL23" s="64"/>
      <c r="AM23" s="64"/>
      <c r="AN23" s="64"/>
      <c r="AO23" s="64"/>
      <c r="AP23" s="64"/>
      <c r="AQ23" s="64"/>
      <c r="AR23" s="64"/>
      <c r="AS23" s="64"/>
      <c r="AT23" s="64"/>
      <c r="AU23" s="64"/>
      <c r="AV23" s="65"/>
    </row>
    <row r="24" spans="2:48" x14ac:dyDescent="0.25">
      <c r="B24" s="144"/>
      <c r="C24" s="61">
        <f t="shared" si="20"/>
        <v>6.25</v>
      </c>
      <c r="D24" s="62"/>
      <c r="E24" s="63"/>
      <c r="F24" s="63"/>
      <c r="G24" s="63"/>
      <c r="H24" s="64"/>
      <c r="I24" s="64"/>
      <c r="J24" s="64"/>
      <c r="K24" s="64"/>
      <c r="L24" s="64"/>
      <c r="M24" s="64">
        <v>1.77285111782928E-4</v>
      </c>
      <c r="N24" s="64">
        <v>6.7181726570372899E-4</v>
      </c>
      <c r="O24" s="64">
        <v>2.7059306535289098E-4</v>
      </c>
      <c r="P24" s="64">
        <v>1.3996193035494301E-4</v>
      </c>
      <c r="Q24" s="64"/>
      <c r="R24" s="64"/>
      <c r="S24" s="64"/>
      <c r="T24" s="64"/>
      <c r="U24" s="64"/>
      <c r="V24" s="64"/>
      <c r="W24" s="64"/>
      <c r="X24" s="65"/>
      <c r="Z24" s="144"/>
      <c r="AA24" s="61">
        <f t="shared" si="21"/>
        <v>6.25</v>
      </c>
      <c r="AB24" s="62"/>
      <c r="AC24" s="63"/>
      <c r="AD24" s="63"/>
      <c r="AE24" s="63"/>
      <c r="AF24" s="64"/>
      <c r="AG24" s="64"/>
      <c r="AH24" s="64"/>
      <c r="AI24" s="64"/>
      <c r="AJ24" s="64"/>
      <c r="AK24" s="64"/>
      <c r="AL24" s="64"/>
      <c r="AM24" s="64"/>
      <c r="AN24" s="64"/>
      <c r="AO24" s="64"/>
      <c r="AP24" s="64"/>
      <c r="AQ24" s="64"/>
      <c r="AR24" s="64"/>
      <c r="AS24" s="64"/>
      <c r="AT24" s="64"/>
      <c r="AU24" s="64"/>
      <c r="AV24" s="65"/>
    </row>
    <row r="25" spans="2:48" x14ac:dyDescent="0.25">
      <c r="B25" s="144"/>
      <c r="C25" s="61">
        <f t="shared" si="20"/>
        <v>6.75</v>
      </c>
      <c r="D25" s="62"/>
      <c r="E25" s="63"/>
      <c r="F25" s="63"/>
      <c r="G25" s="63"/>
      <c r="H25" s="64"/>
      <c r="I25" s="64"/>
      <c r="J25" s="64"/>
      <c r="K25" s="64"/>
      <c r="L25" s="64"/>
      <c r="M25" s="64"/>
      <c r="N25" s="64">
        <v>3.3590863285186401E-4</v>
      </c>
      <c r="O25" s="64"/>
      <c r="P25" s="64"/>
      <c r="Q25" s="64"/>
      <c r="R25" s="64"/>
      <c r="S25" s="64"/>
      <c r="T25" s="64"/>
      <c r="U25" s="64"/>
      <c r="V25" s="64"/>
      <c r="W25" s="64"/>
      <c r="X25" s="65"/>
      <c r="Z25" s="144"/>
      <c r="AA25" s="61">
        <f t="shared" si="21"/>
        <v>6.75</v>
      </c>
      <c r="AB25" s="62"/>
      <c r="AC25" s="63"/>
      <c r="AD25" s="63"/>
      <c r="AE25" s="63"/>
      <c r="AF25" s="64"/>
      <c r="AG25" s="64"/>
      <c r="AH25" s="64"/>
      <c r="AI25" s="64"/>
      <c r="AJ25" s="64"/>
      <c r="AK25" s="64"/>
      <c r="AL25" s="64"/>
      <c r="AM25" s="64"/>
      <c r="AN25" s="64"/>
      <c r="AO25" s="64"/>
      <c r="AP25" s="64"/>
      <c r="AQ25" s="64"/>
      <c r="AR25" s="64"/>
      <c r="AS25" s="64"/>
      <c r="AT25" s="64"/>
      <c r="AU25" s="64"/>
      <c r="AV25" s="65"/>
    </row>
    <row r="26" spans="2:48" x14ac:dyDescent="0.25">
      <c r="B26" s="144"/>
      <c r="C26" s="61">
        <f t="shared" si="20"/>
        <v>7.25</v>
      </c>
      <c r="D26" s="62"/>
      <c r="E26" s="63"/>
      <c r="F26" s="63"/>
      <c r="G26" s="63"/>
      <c r="H26" s="64"/>
      <c r="I26" s="64"/>
      <c r="J26" s="64"/>
      <c r="K26" s="64"/>
      <c r="L26" s="64"/>
      <c r="M26" s="64"/>
      <c r="N26" s="64"/>
      <c r="O26" s="64">
        <v>1.1196954428395499E-4</v>
      </c>
      <c r="P26" s="64"/>
      <c r="Q26" s="64"/>
      <c r="R26" s="64"/>
      <c r="S26" s="64"/>
      <c r="T26" s="64"/>
      <c r="U26" s="64"/>
      <c r="V26" s="64"/>
      <c r="W26" s="64"/>
      <c r="X26" s="65"/>
      <c r="Z26" s="144"/>
      <c r="AA26" s="61">
        <f t="shared" si="21"/>
        <v>7.25</v>
      </c>
      <c r="AB26" s="62"/>
      <c r="AC26" s="63"/>
      <c r="AD26" s="63"/>
      <c r="AE26" s="63"/>
      <c r="AF26" s="64"/>
      <c r="AG26" s="64"/>
      <c r="AH26" s="64"/>
      <c r="AI26" s="64"/>
      <c r="AJ26" s="64"/>
      <c r="AK26" s="64"/>
      <c r="AL26" s="64"/>
      <c r="AM26" s="64"/>
      <c r="AN26" s="64"/>
      <c r="AO26" s="64"/>
      <c r="AP26" s="64"/>
      <c r="AQ26" s="64"/>
      <c r="AR26" s="64"/>
      <c r="AS26" s="64"/>
      <c r="AT26" s="64"/>
      <c r="AU26" s="64"/>
      <c r="AV26" s="65"/>
    </row>
    <row r="27" spans="2:48" x14ac:dyDescent="0.25">
      <c r="B27" s="144"/>
      <c r="C27" s="61">
        <f t="shared" si="20"/>
        <v>7.75</v>
      </c>
      <c r="D27" s="62"/>
      <c r="E27" s="63"/>
      <c r="F27" s="63"/>
      <c r="G27" s="63"/>
      <c r="H27" s="64"/>
      <c r="I27" s="64"/>
      <c r="J27" s="64"/>
      <c r="K27" s="64"/>
      <c r="L27" s="64"/>
      <c r="M27" s="64"/>
      <c r="N27" s="64"/>
      <c r="O27" s="64"/>
      <c r="P27" s="64"/>
      <c r="Q27" s="64"/>
      <c r="R27" s="64"/>
      <c r="S27" s="64"/>
      <c r="T27" s="64"/>
      <c r="U27" s="64"/>
      <c r="V27" s="64"/>
      <c r="W27" s="64"/>
      <c r="X27" s="65"/>
      <c r="Z27" s="144"/>
      <c r="AA27" s="61">
        <f t="shared" si="21"/>
        <v>7.75</v>
      </c>
      <c r="AB27" s="62"/>
      <c r="AC27" s="63"/>
      <c r="AD27" s="63"/>
      <c r="AE27" s="63"/>
      <c r="AF27" s="64"/>
      <c r="AG27" s="64"/>
      <c r="AH27" s="64"/>
      <c r="AI27" s="64"/>
      <c r="AJ27" s="64"/>
      <c r="AK27" s="64"/>
      <c r="AL27" s="64"/>
      <c r="AM27" s="64"/>
      <c r="AN27" s="64"/>
      <c r="AO27" s="64"/>
      <c r="AP27" s="64"/>
      <c r="AQ27" s="64"/>
      <c r="AR27" s="64"/>
      <c r="AS27" s="64"/>
      <c r="AT27" s="64"/>
      <c r="AU27" s="64"/>
      <c r="AV27" s="65"/>
    </row>
    <row r="28" spans="2:48" x14ac:dyDescent="0.25">
      <c r="B28" s="144"/>
      <c r="C28" s="61">
        <f t="shared" si="20"/>
        <v>8.25</v>
      </c>
      <c r="D28" s="62"/>
      <c r="E28" s="63"/>
      <c r="F28" s="63"/>
      <c r="G28" s="63"/>
      <c r="H28" s="64"/>
      <c r="I28" s="64"/>
      <c r="J28" s="64"/>
      <c r="K28" s="64"/>
      <c r="L28" s="64"/>
      <c r="M28" s="64"/>
      <c r="N28" s="64"/>
      <c r="O28" s="64"/>
      <c r="P28" s="64"/>
      <c r="Q28" s="64"/>
      <c r="R28" s="64"/>
      <c r="S28" s="64"/>
      <c r="T28" s="64"/>
      <c r="U28" s="64"/>
      <c r="V28" s="64"/>
      <c r="W28" s="64"/>
      <c r="X28" s="65"/>
      <c r="Z28" s="144"/>
      <c r="AA28" s="61">
        <f t="shared" si="21"/>
        <v>8.25</v>
      </c>
      <c r="AB28" s="62"/>
      <c r="AC28" s="63"/>
      <c r="AD28" s="63"/>
      <c r="AE28" s="63"/>
      <c r="AF28" s="64"/>
      <c r="AG28" s="64"/>
      <c r="AH28" s="64"/>
      <c r="AI28" s="64"/>
      <c r="AJ28" s="64"/>
      <c r="AK28" s="64"/>
      <c r="AL28" s="64"/>
      <c r="AM28" s="64"/>
      <c r="AN28" s="64"/>
      <c r="AO28" s="64"/>
      <c r="AP28" s="64"/>
      <c r="AQ28" s="64"/>
      <c r="AR28" s="64"/>
      <c r="AS28" s="64"/>
      <c r="AT28" s="64"/>
      <c r="AU28" s="64"/>
      <c r="AV28" s="65"/>
    </row>
    <row r="29" spans="2:48" x14ac:dyDescent="0.25">
      <c r="B29" s="144"/>
      <c r="C29" s="61">
        <f t="shared" si="20"/>
        <v>8.75</v>
      </c>
      <c r="D29" s="62"/>
      <c r="E29" s="63"/>
      <c r="F29" s="63"/>
      <c r="G29" s="63"/>
      <c r="H29" s="64"/>
      <c r="I29" s="64"/>
      <c r="J29" s="64"/>
      <c r="K29" s="64"/>
      <c r="L29" s="64"/>
      <c r="M29" s="64"/>
      <c r="N29" s="64"/>
      <c r="O29" s="64"/>
      <c r="P29" s="64"/>
      <c r="Q29" s="64"/>
      <c r="R29" s="64"/>
      <c r="S29" s="64"/>
      <c r="T29" s="64"/>
      <c r="U29" s="64"/>
      <c r="V29" s="64"/>
      <c r="W29" s="64"/>
      <c r="X29" s="65"/>
      <c r="Z29" s="144"/>
      <c r="AA29" s="61">
        <f t="shared" si="21"/>
        <v>8.75</v>
      </c>
      <c r="AB29" s="62"/>
      <c r="AC29" s="63"/>
      <c r="AD29" s="63"/>
      <c r="AE29" s="63"/>
      <c r="AF29" s="64"/>
      <c r="AG29" s="64"/>
      <c r="AH29" s="64"/>
      <c r="AI29" s="64"/>
      <c r="AJ29" s="64"/>
      <c r="AK29" s="64"/>
      <c r="AL29" s="64"/>
      <c r="AM29" s="64"/>
      <c r="AN29" s="64"/>
      <c r="AO29" s="64"/>
      <c r="AP29" s="64"/>
      <c r="AQ29" s="64"/>
      <c r="AR29" s="64"/>
      <c r="AS29" s="64"/>
      <c r="AT29" s="64"/>
      <c r="AU29" s="64"/>
      <c r="AV29" s="65"/>
    </row>
    <row r="30" spans="2:48" x14ac:dyDescent="0.25">
      <c r="B30" s="144"/>
      <c r="C30" s="61">
        <f t="shared" si="20"/>
        <v>9.25</v>
      </c>
      <c r="D30" s="62"/>
      <c r="E30" s="63"/>
      <c r="F30" s="63"/>
      <c r="G30" s="63"/>
      <c r="H30" s="64"/>
      <c r="I30" s="64"/>
      <c r="J30" s="64"/>
      <c r="K30" s="64"/>
      <c r="L30" s="64"/>
      <c r="M30" s="64"/>
      <c r="N30" s="64"/>
      <c r="O30" s="64"/>
      <c r="P30" s="64"/>
      <c r="Q30" s="64"/>
      <c r="R30" s="64"/>
      <c r="S30" s="64"/>
      <c r="T30" s="64"/>
      <c r="U30" s="64"/>
      <c r="V30" s="64"/>
      <c r="W30" s="64"/>
      <c r="X30" s="65"/>
      <c r="Z30" s="144"/>
      <c r="AA30" s="61">
        <f t="shared" si="21"/>
        <v>9.25</v>
      </c>
      <c r="AB30" s="62"/>
      <c r="AC30" s="63"/>
      <c r="AD30" s="63"/>
      <c r="AE30" s="63"/>
      <c r="AF30" s="64"/>
      <c r="AG30" s="64"/>
      <c r="AH30" s="64"/>
      <c r="AI30" s="64"/>
      <c r="AJ30" s="64"/>
      <c r="AK30" s="64"/>
      <c r="AL30" s="64"/>
      <c r="AM30" s="64"/>
      <c r="AN30" s="64"/>
      <c r="AO30" s="64"/>
      <c r="AP30" s="64"/>
      <c r="AQ30" s="64"/>
      <c r="AR30" s="64"/>
      <c r="AS30" s="64"/>
      <c r="AT30" s="64"/>
      <c r="AU30" s="64"/>
      <c r="AV30" s="65"/>
    </row>
    <row r="31" spans="2:48" ht="15.75" thickBot="1" x14ac:dyDescent="0.3">
      <c r="B31" s="145"/>
      <c r="C31" s="66">
        <f t="shared" si="20"/>
        <v>9.75</v>
      </c>
      <c r="D31" s="67"/>
      <c r="E31" s="68"/>
      <c r="F31" s="68"/>
      <c r="G31" s="68"/>
      <c r="H31" s="69"/>
      <c r="I31" s="69"/>
      <c r="J31" s="69"/>
      <c r="K31" s="69"/>
      <c r="L31" s="69"/>
      <c r="M31" s="69"/>
      <c r="N31" s="69"/>
      <c r="O31" s="69"/>
      <c r="P31" s="69"/>
      <c r="Q31" s="69"/>
      <c r="R31" s="69"/>
      <c r="S31" s="69"/>
      <c r="T31" s="69"/>
      <c r="U31" s="69"/>
      <c r="V31" s="69"/>
      <c r="W31" s="69"/>
      <c r="X31" s="70"/>
      <c r="Z31" s="145"/>
      <c r="AA31" s="66">
        <f t="shared" si="21"/>
        <v>9.75</v>
      </c>
      <c r="AB31" s="67"/>
      <c r="AC31" s="68"/>
      <c r="AD31" s="68"/>
      <c r="AE31" s="68"/>
      <c r="AF31" s="69"/>
      <c r="AG31" s="69"/>
      <c r="AH31" s="69"/>
      <c r="AI31" s="69"/>
      <c r="AJ31" s="69"/>
      <c r="AK31" s="69"/>
      <c r="AL31" s="69"/>
      <c r="AM31" s="69"/>
      <c r="AN31" s="69"/>
      <c r="AO31" s="69"/>
      <c r="AP31" s="69"/>
      <c r="AQ31" s="69"/>
      <c r="AR31" s="69"/>
      <c r="AS31" s="69"/>
      <c r="AT31" s="69"/>
      <c r="AU31" s="69"/>
      <c r="AV31" s="70"/>
    </row>
    <row r="32" spans="2:48" ht="15.75" thickBot="1" x14ac:dyDescent="0.3">
      <c r="B32" s="71"/>
      <c r="C32" s="30"/>
      <c r="D32" s="72"/>
      <c r="E32" s="72"/>
      <c r="F32" s="72"/>
      <c r="G32" s="115">
        <v>4.9260000000000002</v>
      </c>
      <c r="H32" s="115">
        <v>6.33</v>
      </c>
      <c r="I32" s="115">
        <v>7.74</v>
      </c>
      <c r="J32" s="115">
        <v>9.15</v>
      </c>
      <c r="K32" s="115">
        <v>10.56</v>
      </c>
      <c r="L32" s="115">
        <v>11.96</v>
      </c>
      <c r="M32" s="115">
        <v>13.37</v>
      </c>
      <c r="N32" s="115">
        <v>14.78</v>
      </c>
      <c r="O32" s="115">
        <v>16.190000000000001</v>
      </c>
      <c r="P32" s="115">
        <v>17.59</v>
      </c>
      <c r="Q32" s="115">
        <v>19</v>
      </c>
      <c r="R32" s="115">
        <v>20.399999999999999</v>
      </c>
      <c r="S32" s="115">
        <v>21.82</v>
      </c>
      <c r="T32" s="116">
        <v>23.2</v>
      </c>
      <c r="U32" s="72"/>
      <c r="V32" s="72"/>
      <c r="W32" s="72"/>
      <c r="X32" s="72"/>
      <c r="Z32" s="71"/>
      <c r="AA32" s="30"/>
      <c r="AB32" s="72"/>
      <c r="AC32" s="72"/>
      <c r="AD32" s="72"/>
      <c r="AE32" s="115">
        <v>4.9260000000000002</v>
      </c>
      <c r="AF32" s="115">
        <v>6.33</v>
      </c>
      <c r="AG32" s="115">
        <v>7.74</v>
      </c>
      <c r="AH32" s="115">
        <v>9.15</v>
      </c>
      <c r="AI32" s="115">
        <v>10.56</v>
      </c>
      <c r="AJ32" s="115">
        <v>11.96</v>
      </c>
      <c r="AK32" s="115">
        <v>13.37</v>
      </c>
      <c r="AL32" s="115">
        <v>14.78</v>
      </c>
      <c r="AM32" s="115">
        <v>16.190000000000001</v>
      </c>
      <c r="AN32" s="115">
        <v>17.59</v>
      </c>
      <c r="AO32" s="115">
        <v>19</v>
      </c>
      <c r="AP32" s="115">
        <v>20.399999999999999</v>
      </c>
      <c r="AQ32" s="115">
        <v>21.82</v>
      </c>
      <c r="AR32" s="116">
        <v>23.2</v>
      </c>
      <c r="AS32" s="72"/>
      <c r="AT32" s="72"/>
      <c r="AU32" s="72"/>
      <c r="AV32" s="72"/>
    </row>
    <row r="33" spans="2:48" ht="15.75" customHeight="1" thickBot="1" x14ac:dyDescent="0.3">
      <c r="B33" s="71"/>
      <c r="C33" s="30"/>
      <c r="D33" s="136" t="s">
        <v>153</v>
      </c>
      <c r="E33" s="137"/>
      <c r="F33" s="137"/>
      <c r="G33" s="137"/>
      <c r="H33" s="137"/>
      <c r="I33" s="137"/>
      <c r="J33" s="137"/>
      <c r="K33" s="137"/>
      <c r="L33" s="137"/>
      <c r="M33" s="137"/>
      <c r="N33" s="137"/>
      <c r="O33" s="137"/>
      <c r="P33" s="137"/>
      <c r="Q33" s="137"/>
      <c r="R33" s="137"/>
      <c r="S33" s="137"/>
      <c r="T33" s="137"/>
      <c r="U33" s="137"/>
      <c r="V33" s="137"/>
      <c r="W33" s="137"/>
      <c r="X33" s="138"/>
      <c r="Z33" s="71"/>
      <c r="AA33" s="30"/>
      <c r="AB33" s="136" t="s">
        <v>153</v>
      </c>
      <c r="AC33" s="137"/>
      <c r="AD33" s="137"/>
      <c r="AE33" s="137"/>
      <c r="AF33" s="137"/>
      <c r="AG33" s="137"/>
      <c r="AH33" s="137"/>
      <c r="AI33" s="137"/>
      <c r="AJ33" s="137"/>
      <c r="AK33" s="137"/>
      <c r="AL33" s="137"/>
      <c r="AM33" s="137"/>
      <c r="AN33" s="137"/>
      <c r="AO33" s="137"/>
      <c r="AP33" s="137"/>
      <c r="AQ33" s="137"/>
      <c r="AR33" s="137"/>
      <c r="AS33" s="137"/>
      <c r="AT33" s="137"/>
      <c r="AU33" s="137"/>
      <c r="AV33" s="138"/>
    </row>
    <row r="35" spans="2:48" ht="15.75" thickBot="1" x14ac:dyDescent="0.3"/>
    <row r="36" spans="2:48" ht="15.75" customHeight="1" thickBot="1" x14ac:dyDescent="0.3">
      <c r="B36" s="139" t="s">
        <v>154</v>
      </c>
      <c r="C36" s="140"/>
      <c r="D36" s="136" t="s">
        <v>251</v>
      </c>
      <c r="E36" s="137"/>
      <c r="F36" s="137"/>
      <c r="G36" s="137"/>
      <c r="H36" s="137"/>
      <c r="I36" s="137"/>
      <c r="J36" s="137"/>
      <c r="K36" s="137"/>
      <c r="L36" s="137"/>
      <c r="M36" s="137"/>
      <c r="N36" s="137"/>
      <c r="O36" s="137"/>
      <c r="P36" s="137"/>
      <c r="Q36" s="137"/>
      <c r="R36" s="137"/>
      <c r="S36" s="137"/>
      <c r="T36" s="137"/>
      <c r="U36" s="137"/>
      <c r="V36" s="137"/>
      <c r="W36" s="137"/>
      <c r="X36" s="138"/>
      <c r="Z36" s="139" t="s">
        <v>160</v>
      </c>
      <c r="AA36" s="140"/>
      <c r="AB36" s="136" t="s">
        <v>251</v>
      </c>
      <c r="AC36" s="137"/>
      <c r="AD36" s="137"/>
      <c r="AE36" s="137"/>
      <c r="AF36" s="137"/>
      <c r="AG36" s="137"/>
      <c r="AH36" s="137"/>
      <c r="AI36" s="137"/>
      <c r="AJ36" s="137"/>
      <c r="AK36" s="137"/>
      <c r="AL36" s="137"/>
      <c r="AM36" s="137"/>
      <c r="AN36" s="137"/>
      <c r="AO36" s="137"/>
      <c r="AP36" s="137"/>
      <c r="AQ36" s="137"/>
      <c r="AR36" s="137"/>
      <c r="AS36" s="137"/>
      <c r="AT36" s="137"/>
      <c r="AU36" s="137"/>
      <c r="AV36" s="138"/>
    </row>
    <row r="37" spans="2:48" ht="15.75" thickBot="1" x14ac:dyDescent="0.3">
      <c r="B37" s="141"/>
      <c r="C37" s="142"/>
      <c r="D37" s="53">
        <v>0.5</v>
      </c>
      <c r="E37" s="54">
        <f>D37+1</f>
        <v>1.5</v>
      </c>
      <c r="F37" s="54">
        <f t="shared" ref="F37:X37" si="22">E37+1</f>
        <v>2.5</v>
      </c>
      <c r="G37" s="54">
        <f t="shared" si="22"/>
        <v>3.5</v>
      </c>
      <c r="H37" s="54">
        <f t="shared" si="22"/>
        <v>4.5</v>
      </c>
      <c r="I37" s="54">
        <f t="shared" si="22"/>
        <v>5.5</v>
      </c>
      <c r="J37" s="54">
        <f t="shared" si="22"/>
        <v>6.5</v>
      </c>
      <c r="K37" s="54">
        <f t="shared" si="22"/>
        <v>7.5</v>
      </c>
      <c r="L37" s="54">
        <f t="shared" si="22"/>
        <v>8.5</v>
      </c>
      <c r="M37" s="54">
        <f t="shared" si="22"/>
        <v>9.5</v>
      </c>
      <c r="N37" s="54">
        <f t="shared" si="22"/>
        <v>10.5</v>
      </c>
      <c r="O37" s="54">
        <f t="shared" si="22"/>
        <v>11.5</v>
      </c>
      <c r="P37" s="54">
        <f t="shared" si="22"/>
        <v>12.5</v>
      </c>
      <c r="Q37" s="54">
        <f t="shared" si="22"/>
        <v>13.5</v>
      </c>
      <c r="R37" s="54">
        <f t="shared" si="22"/>
        <v>14.5</v>
      </c>
      <c r="S37" s="54">
        <f t="shared" si="22"/>
        <v>15.5</v>
      </c>
      <c r="T37" s="54">
        <f t="shared" si="22"/>
        <v>16.5</v>
      </c>
      <c r="U37" s="54">
        <f t="shared" si="22"/>
        <v>17.5</v>
      </c>
      <c r="V37" s="54">
        <f t="shared" si="22"/>
        <v>18.5</v>
      </c>
      <c r="W37" s="54">
        <f t="shared" si="22"/>
        <v>19.5</v>
      </c>
      <c r="X37" s="55">
        <f t="shared" si="22"/>
        <v>20.5</v>
      </c>
      <c r="Z37" s="141"/>
      <c r="AA37" s="142"/>
      <c r="AB37" s="53">
        <v>0.5</v>
      </c>
      <c r="AC37" s="54">
        <f>AB37+1</f>
        <v>1.5</v>
      </c>
      <c r="AD37" s="54">
        <f t="shared" ref="AD37" si="23">AC37+1</f>
        <v>2.5</v>
      </c>
      <c r="AE37" s="114">
        <f t="shared" ref="AE37" si="24">AD37+1</f>
        <v>3.5</v>
      </c>
      <c r="AF37" s="114">
        <f t="shared" ref="AF37" si="25">AE37+1</f>
        <v>4.5</v>
      </c>
      <c r="AG37" s="114">
        <f t="shared" ref="AG37" si="26">AF37+1</f>
        <v>5.5</v>
      </c>
      <c r="AH37" s="114">
        <f t="shared" ref="AH37" si="27">AG37+1</f>
        <v>6.5</v>
      </c>
      <c r="AI37" s="114">
        <f t="shared" ref="AI37" si="28">AH37+1</f>
        <v>7.5</v>
      </c>
      <c r="AJ37" s="114">
        <f t="shared" ref="AJ37" si="29">AI37+1</f>
        <v>8.5</v>
      </c>
      <c r="AK37" s="114">
        <f t="shared" ref="AK37" si="30">AJ37+1</f>
        <v>9.5</v>
      </c>
      <c r="AL37" s="114">
        <f t="shared" ref="AL37" si="31">AK37+1</f>
        <v>10.5</v>
      </c>
      <c r="AM37" s="114">
        <f t="shared" ref="AM37" si="32">AL37+1</f>
        <v>11.5</v>
      </c>
      <c r="AN37" s="114">
        <f t="shared" ref="AN37" si="33">AM37+1</f>
        <v>12.5</v>
      </c>
      <c r="AO37" s="114">
        <f t="shared" ref="AO37" si="34">AN37+1</f>
        <v>13.5</v>
      </c>
      <c r="AP37" s="114">
        <f t="shared" ref="AP37" si="35">AO37+1</f>
        <v>14.5</v>
      </c>
      <c r="AQ37" s="114">
        <f t="shared" ref="AQ37" si="36">AP37+1</f>
        <v>15.5</v>
      </c>
      <c r="AR37" s="54">
        <f t="shared" ref="AR37" si="37">AQ37+1</f>
        <v>16.5</v>
      </c>
      <c r="AS37" s="54">
        <f t="shared" ref="AS37" si="38">AR37+1</f>
        <v>17.5</v>
      </c>
      <c r="AT37" s="54">
        <f t="shared" ref="AT37" si="39">AS37+1</f>
        <v>18.5</v>
      </c>
      <c r="AU37" s="54">
        <f t="shared" ref="AU37" si="40">AT37+1</f>
        <v>19.5</v>
      </c>
      <c r="AV37" s="55">
        <f t="shared" ref="AV37" si="41">AU37+1</f>
        <v>20.5</v>
      </c>
    </row>
    <row r="38" spans="2:48" x14ac:dyDescent="0.25">
      <c r="B38" s="143" t="s">
        <v>152</v>
      </c>
      <c r="C38" s="56">
        <v>0.25</v>
      </c>
      <c r="D38" s="57"/>
      <c r="E38" s="58"/>
      <c r="F38" s="58"/>
      <c r="G38" s="58">
        <v>0</v>
      </c>
      <c r="H38" s="59">
        <v>0</v>
      </c>
      <c r="I38" s="59">
        <v>0</v>
      </c>
      <c r="J38" s="59">
        <v>0</v>
      </c>
      <c r="K38" s="59">
        <v>0</v>
      </c>
      <c r="L38" s="59">
        <v>0</v>
      </c>
      <c r="M38" s="59">
        <v>0</v>
      </c>
      <c r="N38" s="59">
        <v>0</v>
      </c>
      <c r="O38" s="59">
        <v>0</v>
      </c>
      <c r="P38" s="59">
        <v>0</v>
      </c>
      <c r="Q38" s="59">
        <v>0</v>
      </c>
      <c r="R38" s="59">
        <v>0</v>
      </c>
      <c r="S38" s="59">
        <v>0</v>
      </c>
      <c r="T38" s="59">
        <v>0</v>
      </c>
      <c r="U38" s="59"/>
      <c r="V38" s="59"/>
      <c r="W38" s="59"/>
      <c r="X38" s="60"/>
      <c r="Z38" s="143" t="s">
        <v>152</v>
      </c>
      <c r="AA38" s="56">
        <v>0.25</v>
      </c>
      <c r="AB38" s="57"/>
      <c r="AC38" s="58"/>
      <c r="AD38" s="110"/>
      <c r="AE38" s="112">
        <v>0</v>
      </c>
      <c r="AF38" s="113">
        <v>0</v>
      </c>
      <c r="AG38" s="113">
        <v>0</v>
      </c>
      <c r="AH38" s="113">
        <v>0</v>
      </c>
      <c r="AI38" s="113">
        <v>0</v>
      </c>
      <c r="AJ38" s="113">
        <v>0</v>
      </c>
      <c r="AK38" s="112">
        <v>0</v>
      </c>
      <c r="AL38" s="113">
        <v>0</v>
      </c>
      <c r="AM38" s="113">
        <v>0</v>
      </c>
      <c r="AN38" s="113">
        <v>0</v>
      </c>
      <c r="AO38" s="113">
        <v>0</v>
      </c>
      <c r="AP38" s="113">
        <v>0</v>
      </c>
      <c r="AQ38" s="112"/>
      <c r="AR38" s="59"/>
      <c r="AS38" s="59"/>
      <c r="AT38" s="59"/>
      <c r="AU38" s="59"/>
      <c r="AV38" s="60"/>
    </row>
    <row r="39" spans="2:48" x14ac:dyDescent="0.25">
      <c r="B39" s="144"/>
      <c r="C39" s="61">
        <f>C38+0.5</f>
        <v>0.75</v>
      </c>
      <c r="D39" s="62"/>
      <c r="E39" s="63"/>
      <c r="F39" s="63"/>
      <c r="G39" s="109">
        <v>1.0400536810194951E-4</v>
      </c>
      <c r="H39" s="109">
        <v>2.2701503934545062E-4</v>
      </c>
      <c r="I39" s="109">
        <v>1.2646006290478581E-3</v>
      </c>
      <c r="J39" s="109">
        <v>4.7357736192221256E-4</v>
      </c>
      <c r="K39" s="109">
        <v>7.5967850739867078E-4</v>
      </c>
      <c r="L39" s="109">
        <v>4.5481986791236906E-4</v>
      </c>
      <c r="M39" s="109">
        <v>3.0105777885799186E-4</v>
      </c>
      <c r="N39" s="109">
        <v>9.4537769809612373E-4</v>
      </c>
      <c r="O39" s="109">
        <v>2.7474792541786922E-4</v>
      </c>
      <c r="P39" s="109">
        <v>1.2587265717131969E-4</v>
      </c>
      <c r="Q39" s="64">
        <v>0</v>
      </c>
      <c r="R39" s="64">
        <v>2.7198366314273348E-5</v>
      </c>
      <c r="S39" s="64">
        <v>0</v>
      </c>
      <c r="T39" s="64">
        <v>0</v>
      </c>
      <c r="U39" s="64"/>
      <c r="V39" s="64"/>
      <c r="W39" s="64"/>
      <c r="X39" s="65"/>
      <c r="Z39" s="144"/>
      <c r="AA39" s="61">
        <f>AA38+0.5</f>
        <v>0.75</v>
      </c>
      <c r="AB39" s="62"/>
      <c r="AC39" s="63"/>
      <c r="AD39" s="111"/>
      <c r="AE39" s="63">
        <v>5.6131786050038368</v>
      </c>
      <c r="AF39" s="64">
        <v>1.5109108912133642</v>
      </c>
      <c r="AG39" s="64">
        <v>0</v>
      </c>
      <c r="AH39" s="64">
        <v>0</v>
      </c>
      <c r="AI39" s="64">
        <v>0</v>
      </c>
      <c r="AJ39" s="64">
        <v>0</v>
      </c>
      <c r="AK39" s="63">
        <v>0</v>
      </c>
      <c r="AL39" s="64">
        <v>0</v>
      </c>
      <c r="AM39" s="64">
        <v>0</v>
      </c>
      <c r="AN39" s="64">
        <v>0</v>
      </c>
      <c r="AO39" s="64">
        <v>0</v>
      </c>
      <c r="AP39" s="64">
        <v>0</v>
      </c>
      <c r="AQ39" s="63"/>
      <c r="AR39" s="64"/>
      <c r="AS39" s="64"/>
      <c r="AT39" s="64"/>
      <c r="AU39" s="64"/>
      <c r="AV39" s="65"/>
    </row>
    <row r="40" spans="2:48" x14ac:dyDescent="0.25">
      <c r="B40" s="144"/>
      <c r="C40" s="61">
        <f t="shared" ref="C40:C57" si="42">C39+0.5</f>
        <v>1.25</v>
      </c>
      <c r="D40" s="62"/>
      <c r="E40" s="63"/>
      <c r="F40" s="63"/>
      <c r="G40" s="109">
        <v>4.5783093931921188E-4</v>
      </c>
      <c r="H40" s="109">
        <v>2.2533673724983295E-3</v>
      </c>
      <c r="I40" s="109">
        <v>7.7450076691960683E-3</v>
      </c>
      <c r="J40" s="109">
        <v>3.8662650482131802E-3</v>
      </c>
      <c r="K40" s="109">
        <v>8.2064036293066391E-3</v>
      </c>
      <c r="L40" s="109">
        <v>4.7225556190573018E-3</v>
      </c>
      <c r="M40" s="109">
        <v>1.9252483435103481E-3</v>
      </c>
      <c r="N40" s="109">
        <v>4.0542513368644712E-3</v>
      </c>
      <c r="O40" s="109">
        <v>1.2173174840598893E-3</v>
      </c>
      <c r="P40" s="109">
        <v>6.1702282927117468E-4</v>
      </c>
      <c r="Q40" s="64">
        <v>0</v>
      </c>
      <c r="R40" s="64">
        <v>3.419677636005137E-4</v>
      </c>
      <c r="S40" s="64">
        <v>7.6510830829625676E-5</v>
      </c>
      <c r="T40" s="64">
        <v>0</v>
      </c>
      <c r="U40" s="64"/>
      <c r="V40" s="64"/>
      <c r="W40" s="64"/>
      <c r="X40" s="65"/>
      <c r="Z40" s="144"/>
      <c r="AA40" s="61">
        <f t="shared" ref="AA40:AA57" si="43">AA39+0.5</f>
        <v>1.25</v>
      </c>
      <c r="AB40" s="62"/>
      <c r="AC40" s="63"/>
      <c r="AD40" s="111"/>
      <c r="AE40" s="63">
        <v>15.579302770271347</v>
      </c>
      <c r="AF40" s="64">
        <v>10.46161152322132</v>
      </c>
      <c r="AG40" s="64">
        <v>6.5956144722101291</v>
      </c>
      <c r="AH40" s="64">
        <v>4.0357356371932003</v>
      </c>
      <c r="AI40" s="64">
        <v>1.707781298013946</v>
      </c>
      <c r="AJ40" s="64">
        <v>0.62056457898802164</v>
      </c>
      <c r="AK40" s="63">
        <v>3.7123397490565924E-2</v>
      </c>
      <c r="AL40" s="64">
        <v>0</v>
      </c>
      <c r="AM40" s="64">
        <v>0</v>
      </c>
      <c r="AN40" s="64">
        <v>0</v>
      </c>
      <c r="AO40" s="64">
        <v>0</v>
      </c>
      <c r="AP40" s="64">
        <v>0</v>
      </c>
      <c r="AQ40" s="63"/>
      <c r="AR40" s="64"/>
      <c r="AS40" s="64"/>
      <c r="AT40" s="64"/>
      <c r="AU40" s="64"/>
      <c r="AV40" s="65"/>
    </row>
    <row r="41" spans="2:48" x14ac:dyDescent="0.25">
      <c r="B41" s="144"/>
      <c r="C41" s="61">
        <f t="shared" si="42"/>
        <v>1.75</v>
      </c>
      <c r="D41" s="62"/>
      <c r="E41" s="63"/>
      <c r="F41" s="63"/>
      <c r="G41" s="109">
        <v>3.1792855417210803E-4</v>
      </c>
      <c r="H41" s="109">
        <v>3.8844795621332576E-3</v>
      </c>
      <c r="I41" s="109">
        <v>1.8219214262882311E-2</v>
      </c>
      <c r="J41" s="109">
        <v>7.6931722668899249E-3</v>
      </c>
      <c r="K41" s="109">
        <v>2.2425653595005569E-2</v>
      </c>
      <c r="L41" s="109">
        <v>1.2646192768489235E-2</v>
      </c>
      <c r="M41" s="109">
        <v>5.7291639204066188E-3</v>
      </c>
      <c r="N41" s="109">
        <v>9.5322129230181688E-3</v>
      </c>
      <c r="O41" s="109">
        <v>3.455289451386981E-3</v>
      </c>
      <c r="P41" s="109">
        <v>2.4187294907430049E-3</v>
      </c>
      <c r="Q41" s="64">
        <v>0</v>
      </c>
      <c r="R41" s="64">
        <v>1.091115748046288E-3</v>
      </c>
      <c r="S41" s="64">
        <v>4.4643457702439973E-4</v>
      </c>
      <c r="T41" s="64">
        <v>0</v>
      </c>
      <c r="U41" s="64"/>
      <c r="V41" s="64"/>
      <c r="W41" s="64"/>
      <c r="X41" s="65"/>
      <c r="Z41" s="144"/>
      <c r="AA41" s="61">
        <f t="shared" si="43"/>
        <v>1.75</v>
      </c>
      <c r="AB41" s="62"/>
      <c r="AC41" s="63"/>
      <c r="AD41" s="111"/>
      <c r="AE41" s="63">
        <v>32.189210687540523</v>
      </c>
      <c r="AF41" s="64">
        <v>24.019683428510419</v>
      </c>
      <c r="AG41" s="64">
        <v>16.725177209613555</v>
      </c>
      <c r="AH41" s="64">
        <v>11.10960335406433</v>
      </c>
      <c r="AI41" s="64">
        <v>6.9681680507444774</v>
      </c>
      <c r="AJ41" s="64">
        <v>4.076705287486579</v>
      </c>
      <c r="AK41" s="63">
        <v>2.1560997035825142</v>
      </c>
      <c r="AL41" s="64">
        <v>0.83793587441163897</v>
      </c>
      <c r="AM41" s="64">
        <v>0.1539254021253158</v>
      </c>
      <c r="AN41" s="64">
        <v>0</v>
      </c>
      <c r="AO41" s="64">
        <v>0</v>
      </c>
      <c r="AP41" s="64">
        <v>0</v>
      </c>
      <c r="AQ41" s="63"/>
      <c r="AR41" s="64"/>
      <c r="AS41" s="64"/>
      <c r="AT41" s="64"/>
      <c r="AU41" s="64"/>
      <c r="AV41" s="65"/>
    </row>
    <row r="42" spans="2:48" x14ac:dyDescent="0.25">
      <c r="B42" s="144"/>
      <c r="C42" s="61">
        <f t="shared" si="42"/>
        <v>2.25</v>
      </c>
      <c r="D42" s="62"/>
      <c r="E42" s="63"/>
      <c r="F42" s="63"/>
      <c r="G42" s="109">
        <v>5.597631107148098E-5</v>
      </c>
      <c r="H42" s="109">
        <v>1.387412852985993E-3</v>
      </c>
      <c r="I42" s="109">
        <v>2.3999176987241886E-2</v>
      </c>
      <c r="J42" s="109">
        <v>9.9913272698222994E-3</v>
      </c>
      <c r="K42" s="109">
        <v>3.3585786642888617E-2</v>
      </c>
      <c r="L42" s="109">
        <v>2.6690038226606656E-2</v>
      </c>
      <c r="M42" s="109">
        <v>1.165684465241739E-2</v>
      </c>
      <c r="N42" s="109">
        <v>1.6662281928944218E-2</v>
      </c>
      <c r="O42" s="109">
        <v>4.9250268614161753E-3</v>
      </c>
      <c r="P42" s="109">
        <v>3.654009194943901E-3</v>
      </c>
      <c r="Q42" s="64">
        <v>0</v>
      </c>
      <c r="R42" s="64">
        <v>2.6024542083867941E-3</v>
      </c>
      <c r="S42" s="64">
        <v>2.4789509188798717E-4</v>
      </c>
      <c r="T42" s="64">
        <v>0</v>
      </c>
      <c r="U42" s="64"/>
      <c r="V42" s="64"/>
      <c r="W42" s="64"/>
      <c r="X42" s="65"/>
      <c r="Z42" s="144"/>
      <c r="AA42" s="61">
        <f t="shared" si="43"/>
        <v>2.25</v>
      </c>
      <c r="AB42" s="62"/>
      <c r="AC42" s="63"/>
      <c r="AD42" s="111"/>
      <c r="AE42" s="63">
        <v>42.150332342912527</v>
      </c>
      <c r="AF42" s="64">
        <v>33.832715325043942</v>
      </c>
      <c r="AG42" s="64">
        <v>25.751278249634709</v>
      </c>
      <c r="AH42" s="64">
        <v>18.115602970816429</v>
      </c>
      <c r="AI42" s="64">
        <v>12.188871916624132</v>
      </c>
      <c r="AJ42" s="64">
        <v>7.1646002942558846</v>
      </c>
      <c r="AK42" s="63">
        <v>4.1734573071609677</v>
      </c>
      <c r="AL42" s="64">
        <v>2.3023974590056251</v>
      </c>
      <c r="AM42" s="64">
        <v>1.0629124023912149</v>
      </c>
      <c r="AN42" s="64">
        <v>0.11835511030258994</v>
      </c>
      <c r="AO42" s="64">
        <v>0</v>
      </c>
      <c r="AP42" s="64">
        <v>0</v>
      </c>
      <c r="AQ42" s="63"/>
      <c r="AR42" s="64"/>
      <c r="AS42" s="64"/>
      <c r="AT42" s="64"/>
      <c r="AU42" s="64"/>
      <c r="AV42" s="65"/>
    </row>
    <row r="43" spans="2:48" x14ac:dyDescent="0.25">
      <c r="B43" s="144"/>
      <c r="C43" s="61">
        <f t="shared" si="42"/>
        <v>2.75</v>
      </c>
      <c r="D43" s="62"/>
      <c r="E43" s="63"/>
      <c r="F43" s="63"/>
      <c r="G43" s="109">
        <v>0</v>
      </c>
      <c r="H43" s="109">
        <v>3.8225798319007866E-4</v>
      </c>
      <c r="I43" s="109">
        <v>1.8199063668440141E-2</v>
      </c>
      <c r="J43" s="109">
        <v>1.5874324579699128E-2</v>
      </c>
      <c r="K43" s="109">
        <v>3.461226582166415E-2</v>
      </c>
      <c r="L43" s="109">
        <v>3.9723639062167547E-2</v>
      </c>
      <c r="M43" s="109">
        <v>1.9872105987228716E-2</v>
      </c>
      <c r="N43" s="109">
        <v>2.4235554319650066E-2</v>
      </c>
      <c r="O43" s="109">
        <v>6.9144894563496978E-3</v>
      </c>
      <c r="P43" s="109">
        <v>4.4298125656141848E-3</v>
      </c>
      <c r="Q43" s="64">
        <v>0</v>
      </c>
      <c r="R43" s="64">
        <v>3.1562829306458523E-3</v>
      </c>
      <c r="S43" s="64">
        <v>3.7031242121538823E-4</v>
      </c>
      <c r="T43" s="64">
        <v>0</v>
      </c>
      <c r="U43" s="64"/>
      <c r="V43" s="64"/>
      <c r="W43" s="64"/>
      <c r="X43" s="65"/>
      <c r="Z43" s="144"/>
      <c r="AA43" s="61">
        <f t="shared" si="43"/>
        <v>2.75</v>
      </c>
      <c r="AB43" s="62"/>
      <c r="AC43" s="63"/>
      <c r="AD43" s="111"/>
      <c r="AE43" s="63">
        <v>64.876036135199683</v>
      </c>
      <c r="AF43" s="64">
        <v>54.389899584096121</v>
      </c>
      <c r="AG43" s="64">
        <v>40.866632787947772</v>
      </c>
      <c r="AH43" s="64">
        <v>29.264417232254488</v>
      </c>
      <c r="AI43" s="64">
        <v>20.3332597442304</v>
      </c>
      <c r="AJ43" s="64">
        <v>13.347324121884611</v>
      </c>
      <c r="AK43" s="63">
        <v>8.4111650697384857</v>
      </c>
      <c r="AL43" s="64">
        <v>4.9005942486027863</v>
      </c>
      <c r="AM43" s="64">
        <v>2.9201130242026379</v>
      </c>
      <c r="AN43" s="64">
        <v>1.3058504843883663</v>
      </c>
      <c r="AO43" s="64">
        <v>0</v>
      </c>
      <c r="AP43" s="64">
        <v>0</v>
      </c>
      <c r="AQ43" s="63"/>
      <c r="AR43" s="64"/>
      <c r="AS43" s="64"/>
      <c r="AT43" s="64"/>
      <c r="AU43" s="64"/>
      <c r="AV43" s="65"/>
    </row>
    <row r="44" spans="2:48" x14ac:dyDescent="0.25">
      <c r="B44" s="144"/>
      <c r="C44" s="61">
        <f t="shared" si="42"/>
        <v>3.25</v>
      </c>
      <c r="D44" s="62"/>
      <c r="E44" s="63"/>
      <c r="F44" s="63"/>
      <c r="G44" s="109">
        <v>0</v>
      </c>
      <c r="H44" s="109">
        <v>1.0010578382095568E-4</v>
      </c>
      <c r="I44" s="109">
        <v>7.9732403002579517E-3</v>
      </c>
      <c r="J44" s="109">
        <v>1.2700457869580855E-2</v>
      </c>
      <c r="K44" s="109">
        <v>2.7932294402263785E-2</v>
      </c>
      <c r="L44" s="109">
        <v>3.762865185181026E-2</v>
      </c>
      <c r="M44" s="109">
        <v>2.3105897954525809E-2</v>
      </c>
      <c r="N44" s="109">
        <v>3.4803444175085609E-2</v>
      </c>
      <c r="O44" s="109">
        <v>8.8473120978798253E-3</v>
      </c>
      <c r="P44" s="109">
        <v>5.6772956102162332E-3</v>
      </c>
      <c r="Q44" s="64">
        <v>0</v>
      </c>
      <c r="R44" s="64">
        <v>2.2310613116392573E-3</v>
      </c>
      <c r="S44" s="64">
        <v>0</v>
      </c>
      <c r="T44" s="64">
        <v>0</v>
      </c>
      <c r="U44" s="64"/>
      <c r="V44" s="64"/>
      <c r="W44" s="64"/>
      <c r="X44" s="65"/>
      <c r="Z44" s="144"/>
      <c r="AA44" s="61">
        <f t="shared" si="43"/>
        <v>3.25</v>
      </c>
      <c r="AB44" s="62"/>
      <c r="AC44" s="63"/>
      <c r="AD44" s="111"/>
      <c r="AE44" s="63"/>
      <c r="AF44" s="64">
        <v>74.187798978573326</v>
      </c>
      <c r="AG44" s="64">
        <v>61.819121284026188</v>
      </c>
      <c r="AH44" s="64">
        <v>46.196791026792376</v>
      </c>
      <c r="AI44" s="64">
        <v>30.646746170452268</v>
      </c>
      <c r="AJ44" s="64">
        <v>20.46228754151689</v>
      </c>
      <c r="AK44" s="63">
        <v>13.781908296478621</v>
      </c>
      <c r="AL44" s="64">
        <v>9.4129542040681748</v>
      </c>
      <c r="AM44" s="64">
        <v>5.8399936856786674</v>
      </c>
      <c r="AN44" s="64">
        <v>3.3338737481059622</v>
      </c>
      <c r="AO44" s="64">
        <v>0.97370628617554988</v>
      </c>
      <c r="AP44" s="64">
        <v>0</v>
      </c>
      <c r="AQ44" s="63"/>
      <c r="AR44" s="64"/>
      <c r="AS44" s="64"/>
      <c r="AT44" s="64"/>
      <c r="AU44" s="64"/>
      <c r="AV44" s="65"/>
    </row>
    <row r="45" spans="2:48" x14ac:dyDescent="0.25">
      <c r="B45" s="144"/>
      <c r="C45" s="61">
        <f t="shared" si="42"/>
        <v>3.75</v>
      </c>
      <c r="D45" s="62"/>
      <c r="E45" s="63"/>
      <c r="F45" s="63"/>
      <c r="G45" s="109">
        <v>0</v>
      </c>
      <c r="H45" s="109">
        <v>2.2212821853762359E-5</v>
      </c>
      <c r="I45" s="109">
        <v>2.4569849061578234E-3</v>
      </c>
      <c r="J45" s="109">
        <v>7.6523171286211117E-3</v>
      </c>
      <c r="K45" s="109">
        <v>2.4508146778651062E-2</v>
      </c>
      <c r="L45" s="109">
        <v>3.1824803488148722E-2</v>
      </c>
      <c r="M45" s="109">
        <v>2.2204183534152513E-2</v>
      </c>
      <c r="N45" s="109">
        <v>4.2189552974245981E-2</v>
      </c>
      <c r="O45" s="109">
        <v>1.0331430253316566E-2</v>
      </c>
      <c r="P45" s="109">
        <v>4.6585223609973709E-3</v>
      </c>
      <c r="Q45" s="64">
        <v>0</v>
      </c>
      <c r="R45" s="64">
        <v>1.5341596392806894E-3</v>
      </c>
      <c r="S45" s="64">
        <v>0</v>
      </c>
      <c r="T45" s="64">
        <v>0</v>
      </c>
      <c r="U45" s="64"/>
      <c r="V45" s="64"/>
      <c r="W45" s="64"/>
      <c r="X45" s="65"/>
      <c r="Z45" s="144"/>
      <c r="AA45" s="61">
        <f t="shared" si="43"/>
        <v>3.75</v>
      </c>
      <c r="AB45" s="62"/>
      <c r="AC45" s="63"/>
      <c r="AD45" s="111"/>
      <c r="AE45" s="63"/>
      <c r="AF45" s="64">
        <v>80</v>
      </c>
      <c r="AG45" s="64">
        <v>77.997893494839275</v>
      </c>
      <c r="AH45" s="64">
        <v>61.474061660190031</v>
      </c>
      <c r="AI45" s="64">
        <v>45.1959480131435</v>
      </c>
      <c r="AJ45" s="64">
        <v>29.421273782004814</v>
      </c>
      <c r="AK45" s="63">
        <v>21.302094283315355</v>
      </c>
      <c r="AL45" s="64">
        <v>15.470298953290513</v>
      </c>
      <c r="AM45" s="64">
        <v>10.87781416401487</v>
      </c>
      <c r="AN45" s="64">
        <v>6.943232130482599</v>
      </c>
      <c r="AO45" s="64">
        <v>3.0377513014887323</v>
      </c>
      <c r="AP45" s="64">
        <v>0</v>
      </c>
      <c r="AQ45" s="63"/>
      <c r="AR45" s="64"/>
      <c r="AS45" s="64"/>
      <c r="AT45" s="64"/>
      <c r="AU45" s="64"/>
      <c r="AV45" s="65"/>
    </row>
    <row r="46" spans="2:48" x14ac:dyDescent="0.25">
      <c r="B46" s="144"/>
      <c r="C46" s="61">
        <f t="shared" si="42"/>
        <v>4.25</v>
      </c>
      <c r="D46" s="62"/>
      <c r="E46" s="63"/>
      <c r="F46" s="63"/>
      <c r="G46" s="109">
        <v>0</v>
      </c>
      <c r="H46" s="109">
        <v>0</v>
      </c>
      <c r="I46" s="109">
        <v>6.7999206574106291E-4</v>
      </c>
      <c r="J46" s="109">
        <v>2.8436031840080819E-3</v>
      </c>
      <c r="K46" s="109">
        <v>1.5169053774223727E-2</v>
      </c>
      <c r="L46" s="109">
        <v>2.1341289447873345E-2</v>
      </c>
      <c r="M46" s="109">
        <v>1.5901352921944858E-2</v>
      </c>
      <c r="N46" s="109">
        <v>3.7513688158260637E-2</v>
      </c>
      <c r="O46" s="109">
        <v>9.2963950246418119E-3</v>
      </c>
      <c r="P46" s="109">
        <v>3.4078856441568436E-3</v>
      </c>
      <c r="Q46" s="64">
        <v>0</v>
      </c>
      <c r="R46" s="64">
        <v>9.8527141278248725E-4</v>
      </c>
      <c r="S46" s="64">
        <v>0</v>
      </c>
      <c r="T46" s="64">
        <v>0</v>
      </c>
      <c r="U46" s="64"/>
      <c r="V46" s="64"/>
      <c r="W46" s="64"/>
      <c r="X46" s="65"/>
      <c r="Z46" s="144"/>
      <c r="AA46" s="61">
        <f t="shared" si="43"/>
        <v>4.25</v>
      </c>
      <c r="AB46" s="62"/>
      <c r="AC46" s="63"/>
      <c r="AD46" s="111"/>
      <c r="AE46" s="63"/>
      <c r="AF46" s="64">
        <v>80</v>
      </c>
      <c r="AG46" s="64">
        <v>80</v>
      </c>
      <c r="AH46" s="64">
        <v>75.558330150319762</v>
      </c>
      <c r="AI46" s="64">
        <v>60.051580553937185</v>
      </c>
      <c r="AJ46" s="64">
        <v>44.890904635628722</v>
      </c>
      <c r="AK46" s="63">
        <v>31.606595019471694</v>
      </c>
      <c r="AL46" s="64">
        <v>23.460520469229362</v>
      </c>
      <c r="AM46" s="64">
        <v>17.021360275762145</v>
      </c>
      <c r="AN46" s="64">
        <v>11.548066782158401</v>
      </c>
      <c r="AO46" s="64">
        <v>6.5283645808544968</v>
      </c>
      <c r="AP46" s="64">
        <v>1.6398717722652838</v>
      </c>
      <c r="AQ46" s="63"/>
      <c r="AR46" s="64"/>
      <c r="AS46" s="64"/>
      <c r="AT46" s="64"/>
      <c r="AU46" s="64"/>
      <c r="AV46" s="65"/>
    </row>
    <row r="47" spans="2:48" x14ac:dyDescent="0.25">
      <c r="B47" s="144"/>
      <c r="C47" s="61">
        <f t="shared" si="42"/>
        <v>4.75</v>
      </c>
      <c r="D47" s="62"/>
      <c r="E47" s="63"/>
      <c r="F47" s="63"/>
      <c r="G47" s="109">
        <v>0</v>
      </c>
      <c r="H47" s="109">
        <v>0</v>
      </c>
      <c r="I47" s="109">
        <v>0</v>
      </c>
      <c r="J47" s="109">
        <v>9.2662020408627941E-4</v>
      </c>
      <c r="K47" s="109">
        <v>7.4545407444120493E-3</v>
      </c>
      <c r="L47" s="109">
        <v>1.0602673489064159E-2</v>
      </c>
      <c r="M47" s="109">
        <v>1.139861648488188E-2</v>
      </c>
      <c r="N47" s="109">
        <v>2.8232216859115956E-2</v>
      </c>
      <c r="O47" s="109">
        <v>8.3336419636734042E-3</v>
      </c>
      <c r="P47" s="109">
        <v>3.0689344366105421E-3</v>
      </c>
      <c r="Q47" s="64">
        <v>0</v>
      </c>
      <c r="R47" s="64">
        <v>6.1536847753369871E-4</v>
      </c>
      <c r="S47" s="64">
        <v>0</v>
      </c>
      <c r="T47" s="64">
        <v>0</v>
      </c>
      <c r="U47" s="64"/>
      <c r="V47" s="64"/>
      <c r="W47" s="64"/>
      <c r="X47" s="65"/>
      <c r="Z47" s="144"/>
      <c r="AA47" s="61">
        <f t="shared" si="43"/>
        <v>4.75</v>
      </c>
      <c r="AB47" s="62"/>
      <c r="AC47" s="63"/>
      <c r="AD47" s="111"/>
      <c r="AE47" s="63"/>
      <c r="AF47" s="64"/>
      <c r="AG47" s="64">
        <v>80</v>
      </c>
      <c r="AH47" s="64">
        <v>80</v>
      </c>
      <c r="AI47" s="64">
        <v>74.147402152969505</v>
      </c>
      <c r="AJ47" s="64">
        <v>59.580288370475238</v>
      </c>
      <c r="AK47" s="63">
        <v>43.443078755257368</v>
      </c>
      <c r="AL47" s="64">
        <v>32.959883453327805</v>
      </c>
      <c r="AM47" s="64">
        <v>24.447543039246028</v>
      </c>
      <c r="AN47" s="64">
        <v>17.268019537773657</v>
      </c>
      <c r="AO47" s="64">
        <v>10.831674687633129</v>
      </c>
      <c r="AP47" s="64">
        <v>4.6638652404015719</v>
      </c>
      <c r="AQ47" s="63"/>
      <c r="AR47" s="64"/>
      <c r="AS47" s="64"/>
      <c r="AT47" s="64"/>
      <c r="AU47" s="64"/>
      <c r="AV47" s="65"/>
    </row>
    <row r="48" spans="2:48" x14ac:dyDescent="0.25">
      <c r="B48" s="144"/>
      <c r="C48" s="61">
        <f t="shared" si="42"/>
        <v>5.25</v>
      </c>
      <c r="D48" s="62"/>
      <c r="E48" s="63"/>
      <c r="F48" s="63"/>
      <c r="G48" s="63">
        <v>0</v>
      </c>
      <c r="H48" s="64">
        <v>0</v>
      </c>
      <c r="I48" s="64">
        <v>0</v>
      </c>
      <c r="J48" s="64">
        <v>0</v>
      </c>
      <c r="K48" s="64">
        <v>2.9750372736138992E-3</v>
      </c>
      <c r="L48" s="64">
        <v>4.5641425490320475E-3</v>
      </c>
      <c r="M48" s="64">
        <v>6.9393349089416842E-3</v>
      </c>
      <c r="N48" s="64">
        <v>1.9403047974740399E-2</v>
      </c>
      <c r="O48" s="64">
        <v>8.1220936299150198E-3</v>
      </c>
      <c r="P48" s="64">
        <v>3.0838801006973357E-3</v>
      </c>
      <c r="Q48" s="64">
        <v>0</v>
      </c>
      <c r="R48" s="64">
        <v>7.5173822324753759E-4</v>
      </c>
      <c r="S48" s="64">
        <v>0</v>
      </c>
      <c r="T48" s="64">
        <v>0</v>
      </c>
      <c r="U48" s="64"/>
      <c r="V48" s="64"/>
      <c r="W48" s="64"/>
      <c r="X48" s="65"/>
      <c r="Z48" s="144"/>
      <c r="AA48" s="61">
        <f t="shared" si="43"/>
        <v>5.25</v>
      </c>
      <c r="AB48" s="62"/>
      <c r="AC48" s="63"/>
      <c r="AD48" s="63"/>
      <c r="AE48" s="112"/>
      <c r="AF48" s="113"/>
      <c r="AG48" s="113"/>
      <c r="AH48" s="113"/>
      <c r="AI48" s="113"/>
      <c r="AJ48" s="113"/>
      <c r="AK48" s="113"/>
      <c r="AL48" s="113"/>
      <c r="AM48" s="113"/>
      <c r="AN48" s="113"/>
      <c r="AO48" s="113"/>
      <c r="AP48" s="113"/>
      <c r="AQ48" s="64"/>
      <c r="AR48" s="64"/>
      <c r="AS48" s="64"/>
      <c r="AT48" s="64"/>
      <c r="AU48" s="64"/>
      <c r="AV48" s="65"/>
    </row>
    <row r="49" spans="2:48" x14ac:dyDescent="0.25">
      <c r="B49" s="144"/>
      <c r="C49" s="61">
        <f t="shared" si="42"/>
        <v>5.75</v>
      </c>
      <c r="D49" s="62"/>
      <c r="E49" s="63"/>
      <c r="F49" s="63"/>
      <c r="G49" s="63">
        <v>0</v>
      </c>
      <c r="H49" s="64">
        <v>0</v>
      </c>
      <c r="I49" s="64">
        <v>0</v>
      </c>
      <c r="J49" s="64">
        <v>0</v>
      </c>
      <c r="K49" s="64">
        <v>6.963308302601653E-4</v>
      </c>
      <c r="L49" s="64">
        <v>1.5290264481129423E-3</v>
      </c>
      <c r="M49" s="64">
        <v>3.1421928715489877E-3</v>
      </c>
      <c r="N49" s="64">
        <v>1.1089068471893082E-2</v>
      </c>
      <c r="O49" s="64">
        <v>4.1373656831291379E-3</v>
      </c>
      <c r="P49" s="64">
        <v>1.5957581526795412E-3</v>
      </c>
      <c r="Q49" s="64">
        <v>0</v>
      </c>
      <c r="R49" s="64">
        <v>0</v>
      </c>
      <c r="S49" s="64">
        <v>0</v>
      </c>
      <c r="T49" s="64">
        <v>0</v>
      </c>
      <c r="U49" s="64"/>
      <c r="V49" s="64"/>
      <c r="W49" s="64"/>
      <c r="X49" s="65"/>
      <c r="Z49" s="144"/>
      <c r="AA49" s="61">
        <f t="shared" si="43"/>
        <v>5.75</v>
      </c>
      <c r="AB49" s="62"/>
      <c r="AC49" s="63"/>
      <c r="AD49" s="63"/>
      <c r="AE49" s="63"/>
      <c r="AF49" s="64"/>
      <c r="AG49" s="64"/>
      <c r="AH49" s="64"/>
      <c r="AI49" s="64"/>
      <c r="AJ49" s="64"/>
      <c r="AK49" s="64"/>
      <c r="AL49" s="64"/>
      <c r="AM49" s="64"/>
      <c r="AN49" s="64"/>
      <c r="AO49" s="64"/>
      <c r="AP49" s="64"/>
      <c r="AQ49" s="64"/>
      <c r="AR49" s="64"/>
      <c r="AS49" s="64"/>
      <c r="AT49" s="64"/>
      <c r="AU49" s="64"/>
      <c r="AV49" s="65"/>
    </row>
    <row r="50" spans="2:48" x14ac:dyDescent="0.25">
      <c r="B50" s="144"/>
      <c r="C50" s="61">
        <f t="shared" si="42"/>
        <v>6.25</v>
      </c>
      <c r="D50" s="62"/>
      <c r="E50" s="63"/>
      <c r="F50" s="63"/>
      <c r="G50" s="63">
        <v>0</v>
      </c>
      <c r="H50" s="64">
        <v>0</v>
      </c>
      <c r="I50" s="64">
        <v>0</v>
      </c>
      <c r="J50" s="64">
        <v>0</v>
      </c>
      <c r="K50" s="64">
        <v>0</v>
      </c>
      <c r="L50" s="64">
        <v>0</v>
      </c>
      <c r="M50" s="64">
        <v>1.2374735631494097E-3</v>
      </c>
      <c r="N50" s="64">
        <v>5.1829917658778764E-3</v>
      </c>
      <c r="O50" s="64">
        <v>2.2864123729104133E-3</v>
      </c>
      <c r="P50" s="64">
        <v>1.2854642276482779E-3</v>
      </c>
      <c r="Q50" s="64">
        <v>0</v>
      </c>
      <c r="R50" s="64">
        <v>0</v>
      </c>
      <c r="S50" s="64">
        <v>0</v>
      </c>
      <c r="T50" s="64">
        <v>0</v>
      </c>
      <c r="U50" s="64"/>
      <c r="V50" s="64"/>
      <c r="W50" s="64"/>
      <c r="X50" s="65"/>
      <c r="Z50" s="144"/>
      <c r="AA50" s="61">
        <f t="shared" si="43"/>
        <v>6.25</v>
      </c>
      <c r="AB50" s="62"/>
      <c r="AC50" s="63"/>
      <c r="AD50" s="63"/>
      <c r="AE50" s="63"/>
      <c r="AF50" s="64"/>
      <c r="AG50" s="64"/>
      <c r="AH50" s="64"/>
      <c r="AI50" s="64"/>
      <c r="AJ50" s="64"/>
      <c r="AK50" s="64"/>
      <c r="AL50" s="64"/>
      <c r="AM50" s="64"/>
      <c r="AN50" s="64"/>
      <c r="AO50" s="64"/>
      <c r="AP50" s="64"/>
      <c r="AQ50" s="64"/>
      <c r="AR50" s="64"/>
      <c r="AS50" s="64"/>
      <c r="AT50" s="64"/>
      <c r="AU50" s="64"/>
      <c r="AV50" s="65"/>
    </row>
    <row r="51" spans="2:48" x14ac:dyDescent="0.25">
      <c r="B51" s="144"/>
      <c r="C51" s="61">
        <f t="shared" si="42"/>
        <v>6.75</v>
      </c>
      <c r="D51" s="62"/>
      <c r="E51" s="63"/>
      <c r="F51" s="63"/>
      <c r="G51" s="63">
        <v>0</v>
      </c>
      <c r="H51" s="64">
        <v>0</v>
      </c>
      <c r="I51" s="64">
        <v>0</v>
      </c>
      <c r="J51" s="64">
        <v>0</v>
      </c>
      <c r="K51" s="64">
        <v>0</v>
      </c>
      <c r="L51" s="64">
        <v>0</v>
      </c>
      <c r="M51" s="64">
        <v>0</v>
      </c>
      <c r="N51" s="64">
        <v>3.0227207978599725E-3</v>
      </c>
      <c r="O51" s="64">
        <v>0</v>
      </c>
      <c r="P51" s="64">
        <v>0</v>
      </c>
      <c r="Q51" s="64">
        <v>0</v>
      </c>
      <c r="R51" s="64">
        <v>0</v>
      </c>
      <c r="S51" s="64">
        <v>0</v>
      </c>
      <c r="T51" s="64">
        <v>0</v>
      </c>
      <c r="U51" s="64"/>
      <c r="V51" s="64"/>
      <c r="W51" s="64"/>
      <c r="X51" s="65"/>
      <c r="Z51" s="144"/>
      <c r="AA51" s="61">
        <f t="shared" si="43"/>
        <v>6.75</v>
      </c>
      <c r="AB51" s="62"/>
      <c r="AC51" s="63"/>
      <c r="AD51" s="63"/>
      <c r="AE51" s="63"/>
      <c r="AF51" s="64"/>
      <c r="AG51" s="64"/>
      <c r="AH51" s="64"/>
      <c r="AI51" s="64"/>
      <c r="AJ51" s="64"/>
      <c r="AK51" s="64"/>
      <c r="AL51" s="64"/>
      <c r="AM51" s="64"/>
      <c r="AN51" s="64"/>
      <c r="AO51" s="64"/>
      <c r="AP51" s="64"/>
      <c r="AQ51" s="64"/>
      <c r="AR51" s="64"/>
      <c r="AS51" s="64"/>
      <c r="AT51" s="64"/>
      <c r="AU51" s="64"/>
      <c r="AV51" s="65"/>
    </row>
    <row r="52" spans="2:48" x14ac:dyDescent="0.25">
      <c r="B52" s="144"/>
      <c r="C52" s="61">
        <f t="shared" si="42"/>
        <v>7.25</v>
      </c>
      <c r="D52" s="62"/>
      <c r="E52" s="63"/>
      <c r="F52" s="63"/>
      <c r="G52" s="63">
        <v>0</v>
      </c>
      <c r="H52" s="64">
        <v>0</v>
      </c>
      <c r="I52" s="64">
        <v>0</v>
      </c>
      <c r="J52" s="64">
        <v>0</v>
      </c>
      <c r="K52" s="64">
        <v>0</v>
      </c>
      <c r="L52" s="64">
        <v>0</v>
      </c>
      <c r="M52" s="64">
        <v>0</v>
      </c>
      <c r="N52" s="64">
        <v>0</v>
      </c>
      <c r="O52" s="64">
        <v>1.2730744092365194E-3</v>
      </c>
      <c r="P52" s="64">
        <v>0</v>
      </c>
      <c r="Q52" s="64">
        <v>0</v>
      </c>
      <c r="R52" s="64">
        <v>0</v>
      </c>
      <c r="S52" s="64">
        <v>0</v>
      </c>
      <c r="T52" s="64">
        <v>0</v>
      </c>
      <c r="U52" s="64"/>
      <c r="V52" s="64"/>
      <c r="W52" s="64"/>
      <c r="X52" s="65"/>
      <c r="Z52" s="144"/>
      <c r="AA52" s="61">
        <f t="shared" si="43"/>
        <v>7.25</v>
      </c>
      <c r="AB52" s="62"/>
      <c r="AC52" s="63"/>
      <c r="AD52" s="63"/>
      <c r="AE52" s="63"/>
      <c r="AF52" s="64"/>
      <c r="AG52" s="64"/>
      <c r="AH52" s="64"/>
      <c r="AI52" s="64"/>
      <c r="AJ52" s="64"/>
      <c r="AK52" s="64"/>
      <c r="AL52" s="64"/>
      <c r="AM52" s="64"/>
      <c r="AN52" s="64"/>
      <c r="AO52" s="64"/>
      <c r="AP52" s="64"/>
      <c r="AQ52" s="64"/>
      <c r="AR52" s="64"/>
      <c r="AS52" s="64"/>
      <c r="AT52" s="64"/>
      <c r="AU52" s="64"/>
      <c r="AV52" s="65"/>
    </row>
    <row r="53" spans="2:48" x14ac:dyDescent="0.25">
      <c r="B53" s="144"/>
      <c r="C53" s="61">
        <f t="shared" si="42"/>
        <v>7.75</v>
      </c>
      <c r="D53" s="62"/>
      <c r="E53" s="63"/>
      <c r="F53" s="63"/>
      <c r="G53" s="63">
        <v>0</v>
      </c>
      <c r="H53" s="64">
        <v>0</v>
      </c>
      <c r="I53" s="64">
        <v>0</v>
      </c>
      <c r="J53" s="64">
        <v>0</v>
      </c>
      <c r="K53" s="64">
        <v>0</v>
      </c>
      <c r="L53" s="64">
        <v>0</v>
      </c>
      <c r="M53" s="64">
        <v>0</v>
      </c>
      <c r="N53" s="64">
        <v>0</v>
      </c>
      <c r="O53" s="64">
        <v>0</v>
      </c>
      <c r="P53" s="64">
        <v>0</v>
      </c>
      <c r="Q53" s="64">
        <v>0</v>
      </c>
      <c r="R53" s="64">
        <v>0</v>
      </c>
      <c r="S53" s="64">
        <v>0</v>
      </c>
      <c r="T53" s="64">
        <v>0</v>
      </c>
      <c r="U53" s="64"/>
      <c r="V53" s="64"/>
      <c r="W53" s="64"/>
      <c r="X53" s="65"/>
      <c r="Z53" s="144"/>
      <c r="AA53" s="61">
        <f t="shared" si="43"/>
        <v>7.75</v>
      </c>
      <c r="AB53" s="62"/>
      <c r="AC53" s="63"/>
      <c r="AD53" s="63"/>
      <c r="AE53" s="63"/>
      <c r="AF53" s="64"/>
      <c r="AG53" s="64"/>
      <c r="AH53" s="64"/>
      <c r="AI53" s="64"/>
      <c r="AJ53" s="64"/>
      <c r="AK53" s="64"/>
      <c r="AL53" s="64"/>
      <c r="AM53" s="64"/>
      <c r="AN53" s="64"/>
      <c r="AO53" s="64"/>
      <c r="AP53" s="64"/>
      <c r="AQ53" s="64"/>
      <c r="AR53" s="64"/>
      <c r="AS53" s="64"/>
      <c r="AT53" s="64"/>
      <c r="AU53" s="64"/>
      <c r="AV53" s="65"/>
    </row>
    <row r="54" spans="2:48" x14ac:dyDescent="0.25">
      <c r="B54" s="144"/>
      <c r="C54" s="61">
        <f t="shared" si="42"/>
        <v>8.25</v>
      </c>
      <c r="D54" s="62"/>
      <c r="E54" s="63"/>
      <c r="F54" s="63"/>
      <c r="G54" s="63">
        <v>0</v>
      </c>
      <c r="H54" s="64">
        <v>0</v>
      </c>
      <c r="I54" s="64">
        <v>0</v>
      </c>
      <c r="J54" s="64">
        <v>0</v>
      </c>
      <c r="K54" s="64">
        <v>0</v>
      </c>
      <c r="L54" s="64">
        <v>0</v>
      </c>
      <c r="M54" s="64">
        <v>0</v>
      </c>
      <c r="N54" s="64">
        <v>0</v>
      </c>
      <c r="O54" s="64">
        <v>0</v>
      </c>
      <c r="P54" s="64">
        <v>0</v>
      </c>
      <c r="Q54" s="64">
        <v>0</v>
      </c>
      <c r="R54" s="64">
        <v>0</v>
      </c>
      <c r="S54" s="64">
        <v>0</v>
      </c>
      <c r="T54" s="64">
        <v>0</v>
      </c>
      <c r="U54" s="64"/>
      <c r="V54" s="64"/>
      <c r="W54" s="64"/>
      <c r="X54" s="65"/>
      <c r="Z54" s="144"/>
      <c r="AA54" s="61">
        <f t="shared" si="43"/>
        <v>8.25</v>
      </c>
      <c r="AB54" s="62"/>
      <c r="AC54" s="63"/>
      <c r="AD54" s="63"/>
      <c r="AE54" s="63"/>
      <c r="AF54" s="64"/>
      <c r="AG54" s="64"/>
      <c r="AH54" s="64"/>
      <c r="AI54" s="64"/>
      <c r="AJ54" s="64"/>
      <c r="AK54" s="64"/>
      <c r="AL54" s="64"/>
      <c r="AM54" s="64"/>
      <c r="AN54" s="64"/>
      <c r="AO54" s="64"/>
      <c r="AP54" s="64"/>
      <c r="AQ54" s="64"/>
      <c r="AR54" s="64"/>
      <c r="AS54" s="64"/>
      <c r="AT54" s="64"/>
      <c r="AU54" s="64"/>
      <c r="AV54" s="65"/>
    </row>
    <row r="55" spans="2:48" x14ac:dyDescent="0.25">
      <c r="B55" s="144"/>
      <c r="C55" s="61">
        <f t="shared" si="42"/>
        <v>8.75</v>
      </c>
      <c r="D55" s="62"/>
      <c r="E55" s="63"/>
      <c r="F55" s="63"/>
      <c r="G55" s="63"/>
      <c r="H55" s="64"/>
      <c r="I55" s="64"/>
      <c r="J55" s="64"/>
      <c r="K55" s="64"/>
      <c r="L55" s="64"/>
      <c r="M55" s="64"/>
      <c r="N55" s="64"/>
      <c r="O55" s="64"/>
      <c r="P55" s="64"/>
      <c r="Q55" s="64"/>
      <c r="R55" s="64"/>
      <c r="S55" s="64"/>
      <c r="T55" s="64"/>
      <c r="U55" s="64"/>
      <c r="V55" s="64"/>
      <c r="W55" s="64"/>
      <c r="X55" s="65"/>
      <c r="Z55" s="144"/>
      <c r="AA55" s="61">
        <f t="shared" si="43"/>
        <v>8.75</v>
      </c>
      <c r="AB55" s="62"/>
      <c r="AC55" s="63"/>
      <c r="AD55" s="63"/>
      <c r="AE55" s="63"/>
      <c r="AF55" s="64"/>
      <c r="AG55" s="64"/>
      <c r="AH55" s="64"/>
      <c r="AI55" s="64"/>
      <c r="AJ55" s="64"/>
      <c r="AK55" s="64"/>
      <c r="AL55" s="64"/>
      <c r="AM55" s="64"/>
      <c r="AN55" s="64"/>
      <c r="AO55" s="64"/>
      <c r="AP55" s="64"/>
      <c r="AQ55" s="64"/>
      <c r="AR55" s="64"/>
      <c r="AS55" s="64"/>
      <c r="AT55" s="64"/>
      <c r="AU55" s="64"/>
      <c r="AV55" s="65"/>
    </row>
    <row r="56" spans="2:48" x14ac:dyDescent="0.25">
      <c r="B56" s="144"/>
      <c r="C56" s="61">
        <f t="shared" si="42"/>
        <v>9.25</v>
      </c>
      <c r="D56" s="62"/>
      <c r="E56" s="63"/>
      <c r="F56" s="63"/>
      <c r="G56" s="63"/>
      <c r="H56" s="64"/>
      <c r="I56" s="64"/>
      <c r="J56" s="64"/>
      <c r="K56" s="64"/>
      <c r="L56" s="64"/>
      <c r="M56" s="64"/>
      <c r="N56" s="64"/>
      <c r="O56" s="64"/>
      <c r="P56" s="64"/>
      <c r="Q56" s="64"/>
      <c r="R56" s="64"/>
      <c r="S56" s="64"/>
      <c r="T56" s="64"/>
      <c r="U56" s="64"/>
      <c r="V56" s="64"/>
      <c r="W56" s="64"/>
      <c r="X56" s="65"/>
      <c r="Z56" s="144"/>
      <c r="AA56" s="61">
        <f t="shared" si="43"/>
        <v>9.25</v>
      </c>
      <c r="AB56" s="62"/>
      <c r="AC56" s="63"/>
      <c r="AD56" s="63"/>
      <c r="AE56" s="63"/>
      <c r="AF56" s="64"/>
      <c r="AG56" s="64"/>
      <c r="AH56" s="64"/>
      <c r="AI56" s="64"/>
      <c r="AJ56" s="64"/>
      <c r="AK56" s="64"/>
      <c r="AL56" s="64"/>
      <c r="AM56" s="64"/>
      <c r="AN56" s="64"/>
      <c r="AO56" s="64"/>
      <c r="AP56" s="64"/>
      <c r="AQ56" s="64"/>
      <c r="AR56" s="64"/>
      <c r="AS56" s="64"/>
      <c r="AT56" s="64"/>
      <c r="AU56" s="64"/>
      <c r="AV56" s="65"/>
    </row>
    <row r="57" spans="2:48" ht="15.75" thickBot="1" x14ac:dyDescent="0.3">
      <c r="B57" s="145"/>
      <c r="C57" s="66">
        <f t="shared" si="42"/>
        <v>9.75</v>
      </c>
      <c r="D57" s="67"/>
      <c r="E57" s="68"/>
      <c r="F57" s="68"/>
      <c r="G57" s="68"/>
      <c r="H57" s="69"/>
      <c r="I57" s="69"/>
      <c r="J57" s="69"/>
      <c r="K57" s="69"/>
      <c r="L57" s="69"/>
      <c r="M57" s="69"/>
      <c r="N57" s="69"/>
      <c r="O57" s="69"/>
      <c r="P57" s="69"/>
      <c r="Q57" s="69"/>
      <c r="R57" s="69"/>
      <c r="S57" s="69"/>
      <c r="T57" s="69"/>
      <c r="U57" s="69"/>
      <c r="V57" s="69"/>
      <c r="W57" s="69"/>
      <c r="X57" s="70"/>
      <c r="Z57" s="145"/>
      <c r="AA57" s="66">
        <f t="shared" si="43"/>
        <v>9.75</v>
      </c>
      <c r="AB57" s="67"/>
      <c r="AC57" s="68"/>
      <c r="AD57" s="68"/>
      <c r="AE57" s="68"/>
      <c r="AF57" s="69"/>
      <c r="AG57" s="69"/>
      <c r="AH57" s="69"/>
      <c r="AI57" s="69"/>
      <c r="AJ57" s="69"/>
      <c r="AK57" s="69"/>
      <c r="AL57" s="69"/>
      <c r="AM57" s="69"/>
      <c r="AN57" s="69"/>
      <c r="AO57" s="69"/>
      <c r="AP57" s="69"/>
      <c r="AQ57" s="69"/>
      <c r="AR57" s="69"/>
      <c r="AS57" s="69"/>
      <c r="AT57" s="69"/>
      <c r="AU57" s="69"/>
      <c r="AV57" s="70"/>
    </row>
    <row r="58" spans="2:48" ht="15.75" thickBot="1" x14ac:dyDescent="0.3">
      <c r="D58" s="72"/>
      <c r="E58" s="72"/>
      <c r="F58" s="72"/>
      <c r="G58" s="115">
        <v>4.9260000000000002</v>
      </c>
      <c r="H58" s="115">
        <v>6.33</v>
      </c>
      <c r="I58" s="115">
        <v>7.74</v>
      </c>
      <c r="J58" s="115">
        <v>9.15</v>
      </c>
      <c r="K58" s="115">
        <v>10.56</v>
      </c>
      <c r="L58" s="115">
        <v>11.96</v>
      </c>
      <c r="M58" s="115">
        <v>13.37</v>
      </c>
      <c r="N58" s="115">
        <v>14.78</v>
      </c>
      <c r="O58" s="115">
        <v>16.190000000000001</v>
      </c>
      <c r="P58" s="115">
        <v>17.59</v>
      </c>
      <c r="Q58" s="115">
        <v>19</v>
      </c>
      <c r="R58" s="115">
        <v>20.399999999999999</v>
      </c>
      <c r="S58" s="115">
        <v>21.82</v>
      </c>
      <c r="T58" s="116">
        <v>23.2</v>
      </c>
      <c r="U58" s="72"/>
      <c r="V58" s="72"/>
      <c r="W58" s="72"/>
      <c r="X58" s="72"/>
      <c r="Z58" s="71"/>
      <c r="AA58" s="30"/>
      <c r="AB58" s="72"/>
      <c r="AC58" s="72"/>
      <c r="AD58" s="72"/>
      <c r="AE58" s="115">
        <v>4.9260000000000002</v>
      </c>
      <c r="AF58" s="115">
        <v>6.33</v>
      </c>
      <c r="AG58" s="115">
        <v>7.74</v>
      </c>
      <c r="AH58" s="115">
        <v>9.15</v>
      </c>
      <c r="AI58" s="115">
        <v>10.56</v>
      </c>
      <c r="AJ58" s="115">
        <v>11.96</v>
      </c>
      <c r="AK58" s="115">
        <v>13.37</v>
      </c>
      <c r="AL58" s="115">
        <v>14.78</v>
      </c>
      <c r="AM58" s="115">
        <v>16.190000000000001</v>
      </c>
      <c r="AN58" s="115">
        <v>17.59</v>
      </c>
      <c r="AO58" s="115">
        <v>19</v>
      </c>
      <c r="AP58" s="115">
        <v>20.399999999999999</v>
      </c>
      <c r="AQ58" s="115">
        <v>21.82</v>
      </c>
      <c r="AR58" s="116">
        <v>23.2</v>
      </c>
      <c r="AS58" s="72"/>
      <c r="AT58" s="72"/>
      <c r="AU58" s="72"/>
      <c r="AV58" s="72"/>
    </row>
    <row r="59" spans="2:48" ht="15.75" thickBot="1" x14ac:dyDescent="0.3">
      <c r="D59" s="136" t="s">
        <v>153</v>
      </c>
      <c r="E59" s="137"/>
      <c r="F59" s="137"/>
      <c r="G59" s="137"/>
      <c r="H59" s="137"/>
      <c r="I59" s="137"/>
      <c r="J59" s="137"/>
      <c r="K59" s="137"/>
      <c r="L59" s="137"/>
      <c r="M59" s="137"/>
      <c r="N59" s="137"/>
      <c r="O59" s="137"/>
      <c r="P59" s="137"/>
      <c r="Q59" s="137"/>
      <c r="R59" s="137"/>
      <c r="S59" s="137"/>
      <c r="T59" s="137"/>
      <c r="U59" s="137"/>
      <c r="V59" s="137"/>
      <c r="W59" s="137"/>
      <c r="X59" s="138"/>
      <c r="Z59" s="71"/>
      <c r="AA59" s="30"/>
      <c r="AB59" s="136" t="s">
        <v>153</v>
      </c>
      <c r="AC59" s="137"/>
      <c r="AD59" s="137"/>
      <c r="AE59" s="137"/>
      <c r="AF59" s="137"/>
      <c r="AG59" s="137"/>
      <c r="AH59" s="137"/>
      <c r="AI59" s="137"/>
      <c r="AJ59" s="137"/>
      <c r="AK59" s="137"/>
      <c r="AL59" s="137"/>
      <c r="AM59" s="137"/>
      <c r="AN59" s="137"/>
      <c r="AO59" s="137"/>
      <c r="AP59" s="137"/>
      <c r="AQ59" s="137"/>
      <c r="AR59" s="137"/>
      <c r="AS59" s="137"/>
      <c r="AT59" s="137"/>
      <c r="AU59" s="137"/>
      <c r="AV59" s="138"/>
    </row>
  </sheetData>
  <mergeCells count="18">
    <mergeCell ref="B2:X2"/>
    <mergeCell ref="B3:X3"/>
    <mergeCell ref="B38:B57"/>
    <mergeCell ref="D59:X59"/>
    <mergeCell ref="Z10:AA11"/>
    <mergeCell ref="Z38:Z57"/>
    <mergeCell ref="AB59:AV59"/>
    <mergeCell ref="B10:C11"/>
    <mergeCell ref="D10:X10"/>
    <mergeCell ref="B12:B31"/>
    <mergeCell ref="D33:X33"/>
    <mergeCell ref="B36:C37"/>
    <mergeCell ref="D36:X36"/>
    <mergeCell ref="AB10:AV10"/>
    <mergeCell ref="Z12:Z31"/>
    <mergeCell ref="AB33:AV33"/>
    <mergeCell ref="Z36:AA37"/>
    <mergeCell ref="AB36:AV36"/>
  </mergeCells>
  <conditionalFormatting sqref="D12:W31">
    <cfRule type="colorScale" priority="7">
      <colorScale>
        <cfvo type="min"/>
        <cfvo type="percentile" val="50"/>
        <cfvo type="max"/>
        <color rgb="FF63BE7B"/>
        <color rgb="FFFFEB84"/>
        <color rgb="FFF8696B"/>
      </colorScale>
    </cfRule>
  </conditionalFormatting>
  <conditionalFormatting sqref="D38:W57">
    <cfRule type="colorScale" priority="6">
      <colorScale>
        <cfvo type="min"/>
        <cfvo type="percentile" val="50"/>
        <cfvo type="max"/>
        <color rgb="FF63BE7B"/>
        <color rgb="FFFFEB84"/>
        <color rgb="FFF8696B"/>
      </colorScale>
    </cfRule>
  </conditionalFormatting>
  <conditionalFormatting sqref="AB12:AU31">
    <cfRule type="colorScale" priority="4">
      <colorScale>
        <cfvo type="min"/>
        <cfvo type="percentile" val="50"/>
        <cfvo type="max"/>
        <color rgb="FF63BE7B"/>
        <color rgb="FFFFEB84"/>
        <color rgb="FFF8696B"/>
      </colorScale>
    </cfRule>
  </conditionalFormatting>
  <conditionalFormatting sqref="AB48:AU57 AB38:AD47 AR38:AU47">
    <cfRule type="colorScale" priority="3">
      <colorScale>
        <cfvo type="min"/>
        <cfvo type="percentile" val="50"/>
        <cfvo type="max"/>
        <color rgb="FF63BE7B"/>
        <color rgb="FFFFEB84"/>
        <color rgb="FFF8696B"/>
      </colorScale>
    </cfRule>
  </conditionalFormatting>
  <conditionalFormatting sqref="AE38:AQ47">
    <cfRule type="colorScale" priority="1">
      <colorScale>
        <cfvo type="min"/>
        <cfvo type="percentile" val="50"/>
        <cfvo type="max"/>
        <color rgb="FF63BE7B"/>
        <color rgb="FFFFEB84"/>
        <color rgb="FFF8696B"/>
      </colorScale>
    </cfRule>
  </conditionalFormatting>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9" tint="0.39997558519241921"/>
  </sheetPr>
  <dimension ref="A1:C66"/>
  <sheetViews>
    <sheetView topLeftCell="A14" workbookViewId="0">
      <selection activeCell="B7" sqref="B7"/>
    </sheetView>
  </sheetViews>
  <sheetFormatPr defaultColWidth="8.7109375" defaultRowHeight="15" x14ac:dyDescent="0.25"/>
  <cols>
    <col min="1" max="1" width="5.28515625" customWidth="1"/>
    <col min="2" max="2" width="28.42578125" customWidth="1"/>
    <col min="3" max="3" width="119.7109375" customWidth="1"/>
  </cols>
  <sheetData>
    <row r="1" spans="1:3" x14ac:dyDescent="0.25">
      <c r="A1" s="149" t="s">
        <v>14</v>
      </c>
      <c r="B1" s="149"/>
      <c r="C1" s="149"/>
    </row>
    <row r="2" spans="1:3" x14ac:dyDescent="0.25">
      <c r="A2" s="149"/>
      <c r="B2" s="149"/>
      <c r="C2" s="149"/>
    </row>
    <row r="4" spans="1:3" ht="18.75" x14ac:dyDescent="0.3">
      <c r="A4" s="150" t="s">
        <v>47</v>
      </c>
      <c r="B4" s="150"/>
      <c r="C4" s="150"/>
    </row>
    <row r="5" spans="1:3" s="91" customFormat="1" ht="18.75" x14ac:dyDescent="0.3">
      <c r="A5" s="148" t="s">
        <v>107</v>
      </c>
      <c r="B5" s="148"/>
      <c r="C5" s="148"/>
    </row>
    <row r="6" spans="1:3" s="91" customFormat="1" ht="30" x14ac:dyDescent="0.25">
      <c r="B6" s="94" t="s">
        <v>108</v>
      </c>
      <c r="C6" s="95" t="s">
        <v>109</v>
      </c>
    </row>
    <row r="7" spans="1:3" s="91" customFormat="1" ht="45" x14ac:dyDescent="0.25">
      <c r="B7" s="94" t="s">
        <v>25</v>
      </c>
      <c r="C7" s="95" t="s">
        <v>110</v>
      </c>
    </row>
    <row r="8" spans="1:3" s="91" customFormat="1" ht="30" x14ac:dyDescent="0.25">
      <c r="B8" s="94" t="s">
        <v>26</v>
      </c>
      <c r="C8" s="95" t="s">
        <v>111</v>
      </c>
    </row>
    <row r="9" spans="1:3" s="91" customFormat="1" ht="60" x14ac:dyDescent="0.25">
      <c r="B9" s="94" t="s">
        <v>98</v>
      </c>
      <c r="C9" s="95" t="s">
        <v>112</v>
      </c>
    </row>
    <row r="10" spans="1:3" s="91" customFormat="1" ht="45" x14ac:dyDescent="0.25">
      <c r="B10" s="94" t="s">
        <v>113</v>
      </c>
      <c r="C10" s="95" t="s">
        <v>114</v>
      </c>
    </row>
    <row r="11" spans="1:3" s="91" customFormat="1" ht="45" x14ac:dyDescent="0.25">
      <c r="B11" s="94" t="s">
        <v>115</v>
      </c>
      <c r="C11" s="95" t="s">
        <v>116</v>
      </c>
    </row>
    <row r="12" spans="1:3" s="91" customFormat="1" ht="60" x14ac:dyDescent="0.25">
      <c r="B12" s="94" t="s">
        <v>117</v>
      </c>
      <c r="C12" s="95" t="s">
        <v>118</v>
      </c>
    </row>
    <row r="13" spans="1:3" s="91" customFormat="1" ht="45" x14ac:dyDescent="0.25">
      <c r="B13" s="94" t="s">
        <v>119</v>
      </c>
      <c r="C13" s="95" t="s">
        <v>120</v>
      </c>
    </row>
    <row r="14" spans="1:3" s="91" customFormat="1" x14ac:dyDescent="0.25">
      <c r="B14" s="94" t="s">
        <v>121</v>
      </c>
      <c r="C14" s="95"/>
    </row>
    <row r="15" spans="1:3" s="91" customFormat="1" ht="28.5" x14ac:dyDescent="0.25">
      <c r="A15" s="98"/>
      <c r="B15" s="98"/>
      <c r="C15" s="98"/>
    </row>
    <row r="16" spans="1:3" s="91" customFormat="1" ht="18.75" x14ac:dyDescent="0.3">
      <c r="A16" s="148" t="s">
        <v>229</v>
      </c>
      <c r="B16" s="148"/>
      <c r="C16" s="148"/>
    </row>
    <row r="17" spans="1:3" s="91" customFormat="1" ht="30" x14ac:dyDescent="0.25">
      <c r="B17" s="94" t="s">
        <v>127</v>
      </c>
      <c r="C17" s="95" t="s">
        <v>128</v>
      </c>
    </row>
    <row r="18" spans="1:3" s="91" customFormat="1" ht="30" x14ac:dyDescent="0.25">
      <c r="B18" s="94" t="s">
        <v>129</v>
      </c>
      <c r="C18" s="95" t="s">
        <v>130</v>
      </c>
    </row>
    <row r="19" spans="1:3" s="91" customFormat="1" ht="30" x14ac:dyDescent="0.25">
      <c r="B19" s="94" t="s">
        <v>131</v>
      </c>
      <c r="C19" s="95" t="s">
        <v>132</v>
      </c>
    </row>
    <row r="20" spans="1:3" s="91" customFormat="1" ht="45" x14ac:dyDescent="0.25">
      <c r="B20" s="94" t="s">
        <v>133</v>
      </c>
      <c r="C20" s="95" t="s">
        <v>134</v>
      </c>
    </row>
    <row r="21" spans="1:3" s="91" customFormat="1" ht="30" x14ac:dyDescent="0.25">
      <c r="B21" s="94" t="s">
        <v>135</v>
      </c>
      <c r="C21" s="95" t="s">
        <v>136</v>
      </c>
    </row>
    <row r="22" spans="1:3" s="91" customFormat="1" ht="30" x14ac:dyDescent="0.25">
      <c r="B22" s="94" t="s">
        <v>137</v>
      </c>
      <c r="C22" s="95" t="s">
        <v>138</v>
      </c>
    </row>
    <row r="23" spans="1:3" s="91" customFormat="1" x14ac:dyDescent="0.25">
      <c r="B23" s="94" t="s">
        <v>121</v>
      </c>
      <c r="C23" s="95"/>
    </row>
    <row r="24" spans="1:3" s="91" customFormat="1" x14ac:dyDescent="0.25">
      <c r="B24" s="29"/>
      <c r="C24" s="30"/>
    </row>
    <row r="25" spans="1:3" s="3" customFormat="1" ht="18.75" x14ac:dyDescent="0.3">
      <c r="A25" s="150" t="s">
        <v>58</v>
      </c>
      <c r="B25" s="150"/>
      <c r="C25" s="150"/>
    </row>
    <row r="26" spans="1:3" s="3" customFormat="1" ht="90" x14ac:dyDescent="0.25">
      <c r="B26" s="32" t="s">
        <v>59</v>
      </c>
      <c r="C26" s="4" t="s">
        <v>230</v>
      </c>
    </row>
    <row r="27" spans="1:3" s="3" customFormat="1" ht="120" x14ac:dyDescent="0.25">
      <c r="B27" s="32" t="s">
        <v>60</v>
      </c>
      <c r="C27" s="4" t="s">
        <v>99</v>
      </c>
    </row>
    <row r="28" spans="1:3" s="3" customFormat="1" ht="30" x14ac:dyDescent="0.25">
      <c r="B28" s="36" t="s">
        <v>61</v>
      </c>
      <c r="C28" s="4" t="s">
        <v>62</v>
      </c>
    </row>
    <row r="29" spans="1:3" s="3" customFormat="1" x14ac:dyDescent="0.25">
      <c r="B29" s="29"/>
      <c r="C29" s="30"/>
    </row>
    <row r="30" spans="1:3" ht="18.75" x14ac:dyDescent="0.3">
      <c r="A30" s="150" t="s">
        <v>66</v>
      </c>
      <c r="B30" s="150"/>
      <c r="C30" s="150"/>
    </row>
    <row r="31" spans="1:3" ht="60" x14ac:dyDescent="0.25">
      <c r="A31" s="3"/>
      <c r="B31" s="32" t="s">
        <v>67</v>
      </c>
      <c r="C31" s="4" t="s">
        <v>72</v>
      </c>
    </row>
    <row r="32" spans="1:3" ht="45" x14ac:dyDescent="0.25">
      <c r="A32" s="3"/>
      <c r="B32" s="32" t="s">
        <v>68</v>
      </c>
      <c r="C32" s="4" t="s">
        <v>73</v>
      </c>
    </row>
    <row r="33" spans="1:3" s="3" customFormat="1" x14ac:dyDescent="0.25">
      <c r="B33" s="29"/>
      <c r="C33" s="30"/>
    </row>
    <row r="34" spans="1:3" s="3" customFormat="1" ht="18.75" x14ac:dyDescent="0.3">
      <c r="A34" s="148" t="s">
        <v>107</v>
      </c>
      <c r="B34" s="148"/>
      <c r="C34" s="148"/>
    </row>
    <row r="35" spans="1:3" s="3" customFormat="1" ht="30" x14ac:dyDescent="0.25">
      <c r="B35" s="2" t="s">
        <v>108</v>
      </c>
      <c r="C35" s="4" t="s">
        <v>109</v>
      </c>
    </row>
    <row r="36" spans="1:3" s="3" customFormat="1" ht="45" x14ac:dyDescent="0.25">
      <c r="B36" s="2" t="s">
        <v>25</v>
      </c>
      <c r="C36" s="4" t="s">
        <v>110</v>
      </c>
    </row>
    <row r="37" spans="1:3" s="3" customFormat="1" ht="30" x14ac:dyDescent="0.25">
      <c r="B37" s="2" t="s">
        <v>26</v>
      </c>
      <c r="C37" s="4" t="s">
        <v>111</v>
      </c>
    </row>
    <row r="38" spans="1:3" s="3" customFormat="1" ht="60" x14ac:dyDescent="0.25">
      <c r="B38" s="2" t="s">
        <v>98</v>
      </c>
      <c r="C38" s="4" t="s">
        <v>112</v>
      </c>
    </row>
    <row r="39" spans="1:3" s="3" customFormat="1" ht="45" x14ac:dyDescent="0.25">
      <c r="B39" s="2" t="s">
        <v>113</v>
      </c>
      <c r="C39" s="4" t="s">
        <v>114</v>
      </c>
    </row>
    <row r="40" spans="1:3" s="3" customFormat="1" ht="45" x14ac:dyDescent="0.25">
      <c r="B40" s="2" t="s">
        <v>115</v>
      </c>
      <c r="C40" s="4" t="s">
        <v>116</v>
      </c>
    </row>
    <row r="41" spans="1:3" s="3" customFormat="1" ht="60" x14ac:dyDescent="0.25">
      <c r="B41" s="2" t="s">
        <v>117</v>
      </c>
      <c r="C41" s="4" t="s">
        <v>118</v>
      </c>
    </row>
    <row r="42" spans="1:3" s="3" customFormat="1" ht="45" x14ac:dyDescent="0.25">
      <c r="B42" s="2" t="s">
        <v>119</v>
      </c>
      <c r="C42" s="4" t="s">
        <v>120</v>
      </c>
    </row>
    <row r="43" spans="1:3" s="3" customFormat="1" x14ac:dyDescent="0.25">
      <c r="B43" s="2" t="s">
        <v>121</v>
      </c>
      <c r="C43" s="4"/>
    </row>
    <row r="44" spans="1:3" s="3" customFormat="1" x14ac:dyDescent="0.25">
      <c r="B44" s="30"/>
      <c r="C44" s="44"/>
    </row>
    <row r="45" spans="1:3" s="3" customFormat="1" ht="18.75" x14ac:dyDescent="0.3">
      <c r="A45" s="148" t="s">
        <v>139</v>
      </c>
      <c r="B45" s="148"/>
      <c r="C45" s="148"/>
    </row>
    <row r="46" spans="1:3" s="3" customFormat="1" ht="30" x14ac:dyDescent="0.25">
      <c r="B46" s="2" t="s">
        <v>127</v>
      </c>
      <c r="C46" s="4" t="s">
        <v>128</v>
      </c>
    </row>
    <row r="47" spans="1:3" s="3" customFormat="1" ht="30" x14ac:dyDescent="0.25">
      <c r="B47" s="2" t="s">
        <v>129</v>
      </c>
      <c r="C47" s="4" t="s">
        <v>130</v>
      </c>
    </row>
    <row r="48" spans="1:3" s="3" customFormat="1" ht="30" x14ac:dyDescent="0.25">
      <c r="B48" s="2" t="s">
        <v>131</v>
      </c>
      <c r="C48" s="4" t="s">
        <v>132</v>
      </c>
    </row>
    <row r="49" spans="1:3" ht="45" x14ac:dyDescent="0.25">
      <c r="A49" s="3"/>
      <c r="B49" s="2" t="s">
        <v>133</v>
      </c>
      <c r="C49" s="4" t="s">
        <v>134</v>
      </c>
    </row>
    <row r="50" spans="1:3" s="3" customFormat="1" ht="30" x14ac:dyDescent="0.25">
      <c r="B50" s="2" t="s">
        <v>135</v>
      </c>
      <c r="C50" s="4" t="s">
        <v>136</v>
      </c>
    </row>
    <row r="51" spans="1:3" s="3" customFormat="1" ht="30" x14ac:dyDescent="0.25">
      <c r="B51" s="2" t="s">
        <v>137</v>
      </c>
      <c r="C51" s="4" t="s">
        <v>138</v>
      </c>
    </row>
    <row r="52" spans="1:3" s="3" customFormat="1" x14ac:dyDescent="0.25">
      <c r="B52" s="2" t="s">
        <v>121</v>
      </c>
      <c r="C52" s="4"/>
    </row>
    <row r="53" spans="1:3" s="3" customFormat="1" ht="28.5" x14ac:dyDescent="0.25">
      <c r="A53" s="40"/>
      <c r="B53" s="40"/>
      <c r="C53" s="40"/>
    </row>
    <row r="54" spans="1:3" s="3" customFormat="1" ht="18.75" x14ac:dyDescent="0.3">
      <c r="B54" s="29"/>
      <c r="C54" s="33"/>
    </row>
    <row r="55" spans="1:3" s="3" customFormat="1" ht="18.75" x14ac:dyDescent="0.3">
      <c r="A55" s="33" t="s">
        <v>30</v>
      </c>
      <c r="B55" s="33"/>
      <c r="C55" s="41"/>
    </row>
    <row r="56" spans="1:3" s="3" customFormat="1" x14ac:dyDescent="0.25">
      <c r="B56" s="31" t="s">
        <v>29</v>
      </c>
      <c r="C56" s="28" t="s">
        <v>28</v>
      </c>
    </row>
    <row r="57" spans="1:3" s="3" customFormat="1" x14ac:dyDescent="0.25">
      <c r="B57" s="31">
        <v>1</v>
      </c>
      <c r="C57" s="3" t="s">
        <v>32</v>
      </c>
    </row>
    <row r="58" spans="1:3" ht="45" x14ac:dyDescent="0.25">
      <c r="B58" s="31">
        <v>2</v>
      </c>
      <c r="C58" s="4" t="s">
        <v>31</v>
      </c>
    </row>
    <row r="59" spans="1:3" ht="30" x14ac:dyDescent="0.25">
      <c r="A59" s="3"/>
      <c r="B59" s="31">
        <v>3</v>
      </c>
      <c r="C59" s="4" t="s">
        <v>33</v>
      </c>
    </row>
    <row r="60" spans="1:3" ht="45" x14ac:dyDescent="0.25">
      <c r="A60" s="3"/>
      <c r="B60" s="31">
        <v>4</v>
      </c>
      <c r="C60" s="4" t="s">
        <v>34</v>
      </c>
    </row>
    <row r="61" spans="1:3" ht="45" x14ac:dyDescent="0.25">
      <c r="A61" s="3"/>
      <c r="B61" s="31">
        <v>5</v>
      </c>
      <c r="C61" s="4" t="s">
        <v>35</v>
      </c>
    </row>
    <row r="62" spans="1:3" ht="45" x14ac:dyDescent="0.25">
      <c r="A62" s="3"/>
      <c r="B62" s="31">
        <v>6</v>
      </c>
      <c r="C62" s="4" t="s">
        <v>36</v>
      </c>
    </row>
    <row r="63" spans="1:3" ht="60" x14ac:dyDescent="0.25">
      <c r="A63" s="3"/>
      <c r="B63" s="31">
        <v>7</v>
      </c>
      <c r="C63" s="4" t="s">
        <v>37</v>
      </c>
    </row>
    <row r="64" spans="1:3" ht="45" x14ac:dyDescent="0.25">
      <c r="A64" s="3"/>
      <c r="B64" s="31">
        <v>8</v>
      </c>
      <c r="C64" s="4" t="s">
        <v>38</v>
      </c>
    </row>
    <row r="65" spans="1:3" ht="30" x14ac:dyDescent="0.25">
      <c r="A65" s="3"/>
      <c r="B65" s="31">
        <v>9</v>
      </c>
      <c r="C65" s="4" t="s">
        <v>39</v>
      </c>
    </row>
    <row r="66" spans="1:3" x14ac:dyDescent="0.25">
      <c r="A66" s="3"/>
      <c r="B66" s="3"/>
    </row>
  </sheetData>
  <mergeCells count="8">
    <mergeCell ref="A34:C34"/>
    <mergeCell ref="A45:C45"/>
    <mergeCell ref="A1:C2"/>
    <mergeCell ref="A25:C25"/>
    <mergeCell ref="A30:C30"/>
    <mergeCell ref="A4:C4"/>
    <mergeCell ref="A5:C5"/>
    <mergeCell ref="A16:C16"/>
  </mergeCells>
  <hyperlinks>
    <hyperlink ref="C56" r:id="rId1" xr:uid="{00000000-0004-0000-0500-000000000000}"/>
  </hyperlink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D10"/>
  <sheetViews>
    <sheetView workbookViewId="0">
      <selection activeCell="B7" sqref="B7"/>
    </sheetView>
  </sheetViews>
  <sheetFormatPr defaultColWidth="11.42578125" defaultRowHeight="15" x14ac:dyDescent="0.25"/>
  <cols>
    <col min="2" max="2" width="66.140625" customWidth="1"/>
    <col min="3" max="3" width="27.7109375" customWidth="1"/>
  </cols>
  <sheetData>
    <row r="1" spans="1:4" s="3" customFormat="1" ht="15.75" thickBot="1" x14ac:dyDescent="0.3">
      <c r="A1" s="13" t="s">
        <v>12</v>
      </c>
      <c r="B1" s="13" t="s">
        <v>42</v>
      </c>
      <c r="C1" s="13" t="s">
        <v>13</v>
      </c>
      <c r="D1" s="12"/>
    </row>
    <row r="2" spans="1:4" x14ac:dyDescent="0.25">
      <c r="A2" s="6" t="s">
        <v>0</v>
      </c>
      <c r="B2" s="7" t="s">
        <v>40</v>
      </c>
      <c r="C2" s="14" t="s">
        <v>6</v>
      </c>
      <c r="D2" s="12"/>
    </row>
    <row r="3" spans="1:4" x14ac:dyDescent="0.25">
      <c r="A3" s="8" t="s">
        <v>1</v>
      </c>
      <c r="B3" s="99">
        <v>2.1</v>
      </c>
      <c r="C3" s="15" t="s">
        <v>7</v>
      </c>
      <c r="D3" s="12"/>
    </row>
    <row r="4" spans="1:4" ht="132" customHeight="1" x14ac:dyDescent="0.25">
      <c r="A4" s="9" t="s">
        <v>2</v>
      </c>
      <c r="B4" s="5" t="s">
        <v>43</v>
      </c>
      <c r="C4" s="16" t="s">
        <v>10</v>
      </c>
      <c r="D4" s="12"/>
    </row>
    <row r="5" spans="1:4" ht="30" x14ac:dyDescent="0.25">
      <c r="A5" s="8" t="s">
        <v>3</v>
      </c>
      <c r="B5" s="91" t="str">
        <f>"https://mhkdr.openei.org/models/LCOE%20Content%20Model%20v"&amp;B3&amp;".xlsx"</f>
        <v>https://mhkdr.openei.org/models/LCOE%20Content%20Model%20v2.1.xlsx</v>
      </c>
      <c r="C5" s="15" t="s">
        <v>5</v>
      </c>
      <c r="D5" s="12"/>
    </row>
    <row r="6" spans="1:4" ht="45" x14ac:dyDescent="0.25">
      <c r="A6" s="8" t="s">
        <v>4</v>
      </c>
      <c r="B6" s="4" t="s">
        <v>231</v>
      </c>
      <c r="C6" s="15" t="s">
        <v>8</v>
      </c>
      <c r="D6" s="12"/>
    </row>
    <row r="7" spans="1:4" s="3" customFormat="1" x14ac:dyDescent="0.25">
      <c r="A7" s="18" t="s">
        <v>15</v>
      </c>
      <c r="B7" s="19" t="s">
        <v>24</v>
      </c>
      <c r="C7" s="20" t="s">
        <v>16</v>
      </c>
      <c r="D7" s="12"/>
    </row>
    <row r="8" spans="1:4" ht="30.75" thickBot="1" x14ac:dyDescent="0.3">
      <c r="A8" s="10" t="s">
        <v>9</v>
      </c>
      <c r="B8" s="11" t="s">
        <v>23</v>
      </c>
      <c r="C8" s="17" t="s">
        <v>11</v>
      </c>
      <c r="D8" s="12"/>
    </row>
    <row r="9" spans="1:4" x14ac:dyDescent="0.25">
      <c r="A9" s="12"/>
      <c r="B9" s="12"/>
      <c r="C9" s="12"/>
      <c r="D9" s="12"/>
    </row>
    <row r="10" spans="1:4" x14ac:dyDescent="0.25">
      <c r="A10" s="12"/>
      <c r="B10" s="12"/>
      <c r="C10" s="12"/>
      <c r="D10" s="12"/>
    </row>
  </sheetData>
  <sheetProtection password="C46C" sheet="1" objects="1" scenarios="1"/>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Metadata</vt:lpstr>
      <vt:lpstr>Characteristics</vt:lpstr>
      <vt:lpstr>Data</vt:lpstr>
      <vt:lpstr>CEC Resource and Power</vt:lpstr>
      <vt:lpstr>WEC Resource and Power</vt:lpstr>
      <vt:lpstr>Field Values</vt:lpstr>
      <vt:lpstr>About</vt:lpstr>
    </vt:vector>
  </TitlesOfParts>
  <Company>NREL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Driscoll</dc:creator>
  <cp:lastModifiedBy>Kate Stinson</cp:lastModifiedBy>
  <dcterms:created xsi:type="dcterms:W3CDTF">2015-05-28T14:50:57Z</dcterms:created>
  <dcterms:modified xsi:type="dcterms:W3CDTF">2020-12-21T19:32:35Z</dcterms:modified>
</cp:coreProperties>
</file>